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CYPD\PAS\Early Years\2_Business_as_Usual\30_Hours_Free_Childcare\"/>
    </mc:Choice>
  </mc:AlternateContent>
  <xr:revisionPtr revIDLastSave="0" documentId="13_ncr:1_{F9A2AEF0-7A5F-4F86-8673-46E997B5B94E}" xr6:coauthVersionLast="47" xr6:coauthVersionMax="47" xr10:uidLastSave="{00000000-0000-0000-0000-000000000000}"/>
  <bookViews>
    <workbookView xWindow="28680" yWindow="-810" windowWidth="19440" windowHeight="14880" xr2:uid="{013E8C37-BD05-4559-AB95-FFBE6F2BAF68}"/>
  </bookViews>
  <sheets>
    <sheet name="Stretched Offer Weeks" sheetId="5" r:id="rId1"/>
    <sheet name="Claim at 2 Providers" sheetId="1" r:id="rId2"/>
    <sheet name="Claim at 3 Providers" sheetId="2" r:id="rId3"/>
    <sheet name="Mid-Term Pattern Chang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S11" i="5"/>
  <c r="R11" i="5"/>
  <c r="Q11" i="5"/>
  <c r="P11" i="5"/>
  <c r="O11" i="5"/>
  <c r="N11" i="5"/>
  <c r="M11" i="5"/>
  <c r="L11" i="5"/>
  <c r="K11" i="5"/>
  <c r="J11" i="5"/>
  <c r="I11" i="5"/>
  <c r="H11" i="5"/>
  <c r="G11" i="5"/>
  <c r="F11" i="5"/>
  <c r="E11" i="5"/>
  <c r="S10" i="5"/>
  <c r="R10" i="5"/>
  <c r="Q10" i="5"/>
  <c r="P10" i="5"/>
  <c r="O10" i="5"/>
  <c r="N10" i="5"/>
  <c r="M10" i="5"/>
  <c r="L10" i="5"/>
  <c r="K10" i="5"/>
  <c r="J10" i="5"/>
  <c r="I10" i="5"/>
  <c r="H10" i="5"/>
  <c r="G10" i="5"/>
  <c r="F10" i="5"/>
  <c r="E10" i="5"/>
  <c r="G6" i="4"/>
  <c r="G7" i="4"/>
  <c r="G5" i="4"/>
  <c r="E6" i="4"/>
  <c r="E7" i="4"/>
  <c r="E5" i="4"/>
  <c r="C11" i="1"/>
  <c r="C13" i="2"/>
  <c r="D13" i="2"/>
  <c r="G12" i="2"/>
  <c r="E12" i="2"/>
  <c r="G10" i="2"/>
  <c r="E10" i="2"/>
  <c r="G9" i="2"/>
  <c r="E9" i="2"/>
  <c r="E11" i="2" s="1"/>
  <c r="G8" i="4" l="1"/>
  <c r="F8" i="4" s="1"/>
  <c r="E8" i="4"/>
  <c r="D8" i="4"/>
  <c r="E14" i="2"/>
  <c r="E15" i="2" s="1"/>
  <c r="E13" i="2"/>
  <c r="G14" i="2"/>
  <c r="G15" i="2" s="1"/>
  <c r="F15" i="2" s="1"/>
  <c r="F13" i="2"/>
  <c r="G11" i="2"/>
  <c r="G13" i="2"/>
  <c r="D15" i="2"/>
  <c r="G10" i="1" l="1"/>
  <c r="E10" i="1"/>
  <c r="G9" i="1"/>
  <c r="F11" i="1" s="1"/>
  <c r="E9" i="1"/>
  <c r="D11" i="1" s="1"/>
  <c r="G11" i="1" l="1"/>
  <c r="E11" i="1"/>
  <c r="E12" i="1"/>
  <c r="E13" i="1" s="1"/>
  <c r="D13" i="1" s="1"/>
  <c r="G12" i="1"/>
  <c r="G13" i="1" s="1"/>
  <c r="F13" i="1" l="1"/>
</calcChain>
</file>

<file path=xl/sharedStrings.xml><?xml version="1.0" encoding="utf-8"?>
<sst xmlns="http://schemas.openxmlformats.org/spreadsheetml/2006/main" count="73" uniqueCount="43">
  <si>
    <t>Working Parent Entitlement?</t>
  </si>
  <si>
    <t>2 Year Old Targeted Entitlement?</t>
  </si>
  <si>
    <t>No</t>
  </si>
  <si>
    <t>FEL Hours per Week</t>
  </si>
  <si>
    <t>Total FEL Hours</t>
  </si>
  <si>
    <t>WPE Hours per Week</t>
  </si>
  <si>
    <t>Total WPE Hours</t>
  </si>
  <si>
    <r>
      <t xml:space="preserve">Claim at </t>
    </r>
    <r>
      <rPr>
        <b/>
        <sz val="11"/>
        <color theme="1"/>
        <rFont val="Aptos Narrow"/>
        <family val="2"/>
        <scheme val="minor"/>
      </rPr>
      <t>Provider A</t>
    </r>
  </si>
  <si>
    <t>Hours Remaining</t>
  </si>
  <si>
    <t>Any claim issues?</t>
  </si>
  <si>
    <t>1)</t>
  </si>
  <si>
    <t>2)</t>
  </si>
  <si>
    <t>3)</t>
  </si>
  <si>
    <t>4)</t>
  </si>
  <si>
    <t>Select Child Age (years old):</t>
  </si>
  <si>
    <t>5)</t>
  </si>
  <si>
    <t>blue</t>
  </si>
  <si>
    <t>Complete the information for boxes in</t>
  </si>
  <si>
    <r>
      <rPr>
        <b/>
        <i/>
        <sz val="11"/>
        <color theme="1"/>
        <rFont val="Aptos Narrow"/>
        <family val="2"/>
        <scheme val="minor"/>
      </rPr>
      <t>Maximum</t>
    </r>
    <r>
      <rPr>
        <sz val="11"/>
        <color theme="1"/>
        <rFont val="Aptos Narrow"/>
        <family val="2"/>
        <scheme val="minor"/>
      </rPr>
      <t xml:space="preserve"> possible claim at </t>
    </r>
    <r>
      <rPr>
        <b/>
        <sz val="11"/>
        <color theme="1"/>
        <rFont val="Aptos Narrow"/>
        <family val="2"/>
        <scheme val="minor"/>
      </rPr>
      <t>Provider B</t>
    </r>
    <r>
      <rPr>
        <sz val="11"/>
        <color theme="1"/>
        <rFont val="Aptos Narrow"/>
        <family val="2"/>
        <scheme val="minor"/>
      </rPr>
      <t xml:space="preserve">
(Child does not have to use full entitlement)</t>
    </r>
  </si>
  <si>
    <r>
      <t xml:space="preserve">Claim at </t>
    </r>
    <r>
      <rPr>
        <b/>
        <sz val="11"/>
        <color theme="1"/>
        <rFont val="Aptos Narrow"/>
        <family val="2"/>
        <scheme val="minor"/>
      </rPr>
      <t>Provider B</t>
    </r>
  </si>
  <si>
    <r>
      <rPr>
        <b/>
        <i/>
        <sz val="11"/>
        <color theme="1"/>
        <rFont val="Aptos Narrow"/>
        <family val="2"/>
        <scheme val="minor"/>
      </rPr>
      <t>Maximum</t>
    </r>
    <r>
      <rPr>
        <sz val="11"/>
        <color theme="1"/>
        <rFont val="Aptos Narrow"/>
        <family val="2"/>
        <scheme val="minor"/>
      </rPr>
      <t xml:space="preserve"> possible claim at </t>
    </r>
    <r>
      <rPr>
        <b/>
        <sz val="11"/>
        <color theme="1"/>
        <rFont val="Aptos Narrow"/>
        <family val="2"/>
        <scheme val="minor"/>
      </rPr>
      <t>Provider C</t>
    </r>
    <r>
      <rPr>
        <sz val="11"/>
        <color theme="1"/>
        <rFont val="Aptos Narrow"/>
        <family val="2"/>
        <scheme val="minor"/>
      </rPr>
      <t xml:space="preserve">
(Child does not have to use full entitlement)</t>
    </r>
  </si>
  <si>
    <t>6)</t>
  </si>
  <si>
    <t>Funded Weeks per Year
(38 to 52 weeks)</t>
  </si>
  <si>
    <t>Weeks Funded in Term</t>
  </si>
  <si>
    <t>First Claim in term</t>
  </si>
  <si>
    <t>Second Claim in term</t>
  </si>
  <si>
    <t>Third claim in term (if applicable)</t>
  </si>
  <si>
    <t>Note:</t>
  </si>
  <si>
    <t>This is only for children who are claiming at your provision where they wish to change the number of hours they are claiming part way through term.
For example, a child who is claiming term time for 15 hours per week for the first 4 weeks, then wishes to reduce to 8 hours per week for the rest of the term.</t>
  </si>
  <si>
    <t>This is only for children who are claiming with you and one other provider.
Enter the child details, and then the known claim details with one of the providers.  This will then calculate the maximum hours available to be claimed by the other provider.</t>
  </si>
  <si>
    <t>This is only for children who are claiming with you and two other providers.
Enter the child details, and then the known claim details with two of the providers.  This will then calculate the maximum hours available to be claimed by the third provider.</t>
  </si>
  <si>
    <t>Values to Enter on Early Years Headcount</t>
  </si>
  <si>
    <t>Instructions</t>
  </si>
  <si>
    <t>The table below shows the maximum weekly entitlement for the Stretched Offer depending on how many weeks the child is claiming over.</t>
  </si>
  <si>
    <t>No figures need to be entered, this is purely for reference</t>
  </si>
  <si>
    <t>Type of Claim</t>
  </si>
  <si>
    <t>Maximum Claim (year)</t>
  </si>
  <si>
    <t>Standard Offer</t>
  </si>
  <si>
    <t>Stretched Weeks</t>
  </si>
  <si>
    <t>WPE (hpw)</t>
  </si>
  <si>
    <t>FEL (hpw)</t>
  </si>
  <si>
    <t>Yes</t>
  </si>
  <si>
    <t>Annual Entitlement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</si>
</sst>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rgb="FFFF0000"/>
      <name val="Aptos Narrow"/>
      <family val="2"/>
      <scheme val="minor"/>
    </font>
    <font>
      <b/>
      <sz val="11"/>
      <color theme="1"/>
      <name val="Aptos Narrow"/>
      <family val="2"/>
      <scheme val="minor"/>
    </font>
    <font>
      <b/>
      <i/>
      <sz val="11"/>
      <color theme="1"/>
      <name val="Aptos Narrow"/>
      <family val="2"/>
      <scheme val="minor"/>
    </font>
    <font>
      <b/>
      <sz val="14"/>
      <color theme="5" tint="-0.249977111117893"/>
      <name val="Aptos Narrow"/>
      <family val="2"/>
      <scheme val="minor"/>
    </font>
    <font>
      <b/>
      <sz val="14"/>
      <color theme="1"/>
      <name val="Aptos Narrow"/>
      <family val="2"/>
      <scheme val="minor"/>
    </font>
    <font>
      <b/>
      <sz val="14"/>
      <name val="Aptos Narrow"/>
      <family val="2"/>
      <scheme val="minor"/>
    </font>
    <font>
      <sz val="11"/>
      <name val="Aptos Narrow"/>
      <family val="2"/>
      <scheme val="minor"/>
    </font>
    <font>
      <sz val="16"/>
      <name val="Arial"/>
      <family val="2"/>
    </font>
    <font>
      <b/>
      <sz val="11"/>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7">
    <xf numFmtId="0" fontId="0" fillId="0" borderId="0" xfId="0"/>
    <xf numFmtId="0" fontId="0" fillId="6" borderId="0" xfId="0" applyFill="1" applyProtection="1">
      <protection locked="0"/>
    </xf>
    <xf numFmtId="0" fontId="0" fillId="6" borderId="0" xfId="0" applyFill="1" applyAlignment="1" applyProtection="1">
      <alignment horizontal="center"/>
      <protection locked="0"/>
    </xf>
    <xf numFmtId="0" fontId="0" fillId="6" borderId="0" xfId="0" applyFill="1" applyAlignment="1" applyProtection="1">
      <alignment horizontal="center" wrapText="1"/>
      <protection locked="0"/>
    </xf>
    <xf numFmtId="0" fontId="2" fillId="5" borderId="3" xfId="0" applyFont="1" applyFill="1" applyBorder="1" applyAlignment="1">
      <alignment horizontal="center" wrapText="1"/>
    </xf>
    <xf numFmtId="0" fontId="5" fillId="5" borderId="15" xfId="0" applyFont="1" applyFill="1" applyBorder="1" applyAlignment="1">
      <alignment horizontal="center" wrapText="1"/>
    </xf>
    <xf numFmtId="0" fontId="5" fillId="8" borderId="7" xfId="0" applyFont="1" applyFill="1" applyBorder="1" applyAlignment="1">
      <alignment horizontal="center" wrapText="1"/>
    </xf>
    <xf numFmtId="0" fontId="5" fillId="8" borderId="8" xfId="0" applyFont="1" applyFill="1" applyBorder="1" applyAlignment="1">
      <alignment horizontal="center" wrapText="1"/>
    </xf>
    <xf numFmtId="0" fontId="2" fillId="6" borderId="16" xfId="0" applyFont="1" applyFill="1" applyBorder="1" applyAlignment="1">
      <alignment horizontal="center" wrapText="1"/>
    </xf>
    <xf numFmtId="0" fontId="0" fillId="6" borderId="17" xfId="0" applyFill="1" applyBorder="1" applyAlignment="1">
      <alignment horizontal="center"/>
    </xf>
    <xf numFmtId="2" fontId="0" fillId="5" borderId="3" xfId="0" applyNumberFormat="1" applyFill="1" applyBorder="1" applyAlignment="1">
      <alignment horizontal="center"/>
    </xf>
    <xf numFmtId="2" fontId="0" fillId="7" borderId="4" xfId="0" applyNumberFormat="1" applyFill="1" applyBorder="1" applyAlignment="1">
      <alignment horizontal="center"/>
    </xf>
    <xf numFmtId="2" fontId="0" fillId="7" borderId="5" xfId="0" applyNumberFormat="1" applyFill="1" applyBorder="1" applyAlignment="1">
      <alignment horizontal="center"/>
    </xf>
    <xf numFmtId="0" fontId="2" fillId="6" borderId="6" xfId="0" applyFont="1" applyFill="1" applyBorder="1" applyAlignment="1">
      <alignment horizontal="center" wrapText="1"/>
    </xf>
    <xf numFmtId="0" fontId="0" fillId="6" borderId="8" xfId="0" applyFill="1" applyBorder="1" applyAlignment="1">
      <alignment horizontal="center"/>
    </xf>
    <xf numFmtId="2" fontId="0" fillId="5" borderId="6" xfId="0" applyNumberFormat="1" applyFill="1" applyBorder="1" applyAlignment="1">
      <alignment horizontal="center"/>
    </xf>
    <xf numFmtId="2" fontId="0" fillId="7" borderId="7" xfId="0" applyNumberFormat="1" applyFill="1" applyBorder="1" applyAlignment="1">
      <alignment horizontal="center"/>
    </xf>
    <xf numFmtId="2" fontId="0" fillId="7" borderId="8" xfId="0" applyNumberFormat="1" applyFill="1" applyBorder="1" applyAlignment="1">
      <alignment horizontal="center"/>
    </xf>
    <xf numFmtId="0" fontId="0" fillId="0" borderId="0" xfId="0" applyProtection="1">
      <protection locked="0"/>
    </xf>
    <xf numFmtId="0" fontId="0" fillId="4" borderId="1" xfId="0" applyFill="1" applyBorder="1" applyProtection="1">
      <protection locked="0"/>
    </xf>
    <xf numFmtId="0" fontId="6" fillId="6" borderId="0" xfId="0" applyFont="1" applyFill="1" applyAlignment="1">
      <alignment horizontal="center"/>
    </xf>
    <xf numFmtId="0" fontId="0" fillId="6" borderId="1" xfId="0" applyFill="1" applyBorder="1"/>
    <xf numFmtId="0" fontId="0" fillId="6" borderId="0" xfId="0" applyFill="1"/>
    <xf numFmtId="0" fontId="2" fillId="6" borderId="0" xfId="0" applyFont="1" applyFill="1"/>
    <xf numFmtId="0" fontId="6" fillId="4" borderId="2" xfId="0" applyFont="1" applyFill="1" applyBorder="1" applyAlignment="1">
      <alignment horizontal="left"/>
    </xf>
    <xf numFmtId="0" fontId="4" fillId="6" borderId="0" xfId="0" applyFont="1" applyFill="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pplyProtection="1">
      <alignment horizontal="center" vertical="center"/>
      <protection locked="0"/>
    </xf>
    <xf numFmtId="0" fontId="7" fillId="4" borderId="1" xfId="0" applyFont="1" applyFill="1" applyBorder="1" applyProtection="1">
      <protection locked="0"/>
    </xf>
    <xf numFmtId="1" fontId="0" fillId="6" borderId="1" xfId="0" applyNumberFormat="1" applyFill="1" applyBorder="1"/>
    <xf numFmtId="0" fontId="0" fillId="6" borderId="1" xfId="0" applyFill="1" applyBorder="1" applyAlignment="1">
      <alignment wrapText="1"/>
    </xf>
    <xf numFmtId="0" fontId="0" fillId="6" borderId="1" xfId="0" applyFill="1" applyBorder="1" applyAlignment="1">
      <alignment vertical="center"/>
    </xf>
    <xf numFmtId="0" fontId="1" fillId="6" borderId="1" xfId="0" applyFont="1" applyFill="1" applyBorder="1" applyAlignment="1">
      <alignment horizontal="left" vertical="top" wrapText="1"/>
    </xf>
    <xf numFmtId="1" fontId="1" fillId="6" borderId="1" xfId="0" applyNumberFormat="1" applyFont="1" applyFill="1" applyBorder="1" applyAlignment="1">
      <alignment horizontal="right" vertical="top" wrapText="1"/>
    </xf>
    <xf numFmtId="1" fontId="7" fillId="6" borderId="1" xfId="0" applyNumberFormat="1" applyFont="1" applyFill="1" applyBorder="1" applyAlignment="1">
      <alignment horizontal="right" vertical="top" wrapText="1"/>
    </xf>
    <xf numFmtId="0" fontId="7" fillId="6" borderId="1" xfId="0" applyFont="1" applyFill="1" applyBorder="1" applyAlignment="1">
      <alignment wrapText="1"/>
    </xf>
    <xf numFmtId="0" fontId="6" fillId="6" borderId="0" xfId="0" applyFont="1" applyFill="1"/>
    <xf numFmtId="0" fontId="0" fillId="2" borderId="1" xfId="0" applyFill="1" applyBorder="1"/>
    <xf numFmtId="0" fontId="0" fillId="3" borderId="1" xfId="0" applyFill="1" applyBorder="1"/>
    <xf numFmtId="0" fontId="0" fillId="2" borderId="1" xfId="0" applyFill="1" applyBorder="1" applyAlignment="1">
      <alignment wrapText="1"/>
    </xf>
    <xf numFmtId="0" fontId="0" fillId="2" borderId="1" xfId="0" applyFill="1" applyBorder="1" applyAlignment="1">
      <alignment vertical="center"/>
    </xf>
    <xf numFmtId="0" fontId="1" fillId="2" borderId="1" xfId="0" applyFont="1" applyFill="1" applyBorder="1" applyAlignment="1">
      <alignment wrapText="1"/>
    </xf>
    <xf numFmtId="0" fontId="1" fillId="2" borderId="1" xfId="0" applyFont="1" applyFill="1" applyBorder="1"/>
    <xf numFmtId="0" fontId="8" fillId="6" borderId="0" xfId="0" applyFont="1" applyFill="1"/>
    <xf numFmtId="0" fontId="9" fillId="6" borderId="0" xfId="0" applyFont="1" applyFill="1"/>
    <xf numFmtId="0" fontId="0" fillId="6" borderId="0" xfId="0" applyFill="1" applyAlignment="1">
      <alignment horizontal="left"/>
    </xf>
    <xf numFmtId="0" fontId="0" fillId="6" borderId="0" xfId="0" applyFill="1" applyAlignment="1">
      <alignment horizontal="center"/>
    </xf>
    <xf numFmtId="0" fontId="0" fillId="6" borderId="0" xfId="0" applyFill="1" applyAlignment="1">
      <alignment horizontal="center" wrapText="1"/>
    </xf>
    <xf numFmtId="0" fontId="2" fillId="6" borderId="9"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6" fillId="6" borderId="2" xfId="0" applyFont="1" applyFill="1" applyBorder="1" applyAlignment="1">
      <alignment horizontal="right"/>
    </xf>
    <xf numFmtId="0" fontId="0" fillId="6" borderId="0" xfId="0" applyFill="1" applyAlignment="1">
      <alignment horizontal="left" vertical="top" wrapText="1"/>
    </xf>
  </cellXfs>
  <cellStyles count="1">
    <cellStyle name="Normal" xfId="0" builtinId="0"/>
  </cellStyles>
  <dxfs count="2">
    <dxf>
      <font>
        <b/>
        <i val="0"/>
      </font>
      <fill>
        <patternFill>
          <bgColor rgb="FF92D050"/>
        </patternFill>
      </fill>
    </dxf>
    <dxf>
      <font>
        <b/>
        <i val="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1169C-DA2E-4164-8E1D-6659DDC558ED}">
  <dimension ref="A1:T13"/>
  <sheetViews>
    <sheetView tabSelected="1" zoomScale="80" zoomScaleNormal="80" workbookViewId="0"/>
  </sheetViews>
  <sheetFormatPr defaultRowHeight="14.4" x14ac:dyDescent="0.3"/>
  <cols>
    <col min="1" max="2" width="8.88671875" style="18"/>
    <col min="3" max="3" width="10.5546875" style="18" customWidth="1"/>
    <col min="4" max="4" width="11.5546875" style="18" customWidth="1"/>
    <col min="5" max="16384" width="8.88671875" style="18"/>
  </cols>
  <sheetData>
    <row r="1" spans="1:20" x14ac:dyDescent="0.3">
      <c r="A1" s="1"/>
      <c r="B1" s="1"/>
      <c r="C1" s="1"/>
      <c r="D1" s="1"/>
      <c r="E1" s="1"/>
      <c r="F1" s="1"/>
      <c r="G1" s="1"/>
      <c r="H1" s="1"/>
      <c r="I1" s="1"/>
      <c r="J1" s="1"/>
      <c r="K1" s="1"/>
      <c r="L1" s="1"/>
      <c r="M1" s="1"/>
      <c r="N1" s="1"/>
      <c r="O1" s="1"/>
      <c r="P1" s="1"/>
      <c r="Q1" s="1"/>
      <c r="R1" s="1"/>
      <c r="S1" s="1"/>
      <c r="T1" s="1"/>
    </row>
    <row r="2" spans="1:20" ht="20.399999999999999" x14ac:dyDescent="0.35">
      <c r="A2" s="1"/>
      <c r="B2" s="22"/>
      <c r="C2" s="44" t="s">
        <v>32</v>
      </c>
      <c r="D2" s="22"/>
      <c r="E2" s="22"/>
      <c r="F2" s="22"/>
      <c r="G2" s="22"/>
      <c r="H2" s="22"/>
      <c r="I2" s="22"/>
      <c r="J2" s="22"/>
      <c r="K2" s="22"/>
      <c r="L2" s="22"/>
      <c r="M2" s="22"/>
      <c r="N2" s="22"/>
      <c r="O2" s="22"/>
      <c r="P2" s="22"/>
      <c r="Q2" s="22"/>
      <c r="R2" s="22"/>
      <c r="S2" s="22"/>
      <c r="T2" s="1"/>
    </row>
    <row r="3" spans="1:20" x14ac:dyDescent="0.3">
      <c r="A3" s="1"/>
      <c r="B3" s="22"/>
      <c r="C3" s="45"/>
      <c r="D3" s="22"/>
      <c r="E3" s="22"/>
      <c r="F3" s="22"/>
      <c r="G3" s="22"/>
      <c r="H3" s="22"/>
      <c r="I3" s="22"/>
      <c r="J3" s="22"/>
      <c r="K3" s="22"/>
      <c r="L3" s="22"/>
      <c r="M3" s="22"/>
      <c r="N3" s="22"/>
      <c r="O3" s="22"/>
      <c r="P3" s="22"/>
      <c r="Q3" s="22"/>
      <c r="R3" s="22"/>
      <c r="S3" s="22"/>
      <c r="T3" s="1"/>
    </row>
    <row r="4" spans="1:20" x14ac:dyDescent="0.3">
      <c r="A4" s="1"/>
      <c r="B4" s="46">
        <v>1</v>
      </c>
      <c r="C4" s="22" t="s">
        <v>33</v>
      </c>
      <c r="D4" s="22"/>
      <c r="E4" s="22"/>
      <c r="F4" s="22"/>
      <c r="G4" s="22"/>
      <c r="H4" s="22"/>
      <c r="I4" s="22"/>
      <c r="J4" s="22"/>
      <c r="K4" s="22"/>
      <c r="L4" s="22"/>
      <c r="M4" s="22"/>
      <c r="N4" s="22"/>
      <c r="O4" s="22"/>
      <c r="P4" s="22"/>
      <c r="Q4" s="22"/>
      <c r="R4" s="22"/>
      <c r="S4" s="22"/>
      <c r="T4" s="1"/>
    </row>
    <row r="5" spans="1:20" x14ac:dyDescent="0.3">
      <c r="A5" s="1"/>
      <c r="B5" s="46">
        <v>2</v>
      </c>
      <c r="C5" s="22" t="s">
        <v>34</v>
      </c>
      <c r="D5" s="22"/>
      <c r="E5" s="22"/>
      <c r="F5" s="22"/>
      <c r="G5" s="22"/>
      <c r="H5" s="22"/>
      <c r="I5" s="22"/>
      <c r="J5" s="22"/>
      <c r="K5" s="22"/>
      <c r="L5" s="22"/>
      <c r="M5" s="22"/>
      <c r="N5" s="22"/>
      <c r="O5" s="22"/>
      <c r="P5" s="22"/>
      <c r="Q5" s="22"/>
      <c r="R5" s="22"/>
      <c r="S5" s="22"/>
      <c r="T5" s="1"/>
    </row>
    <row r="6" spans="1:20" x14ac:dyDescent="0.3">
      <c r="A6" s="1"/>
      <c r="B6" s="22"/>
      <c r="C6" s="22"/>
      <c r="D6" s="22"/>
      <c r="E6" s="22"/>
      <c r="F6" s="22"/>
      <c r="G6" s="22"/>
      <c r="H6" s="22"/>
      <c r="I6" s="22"/>
      <c r="J6" s="22"/>
      <c r="K6" s="22"/>
      <c r="L6" s="22"/>
      <c r="M6" s="22"/>
      <c r="N6" s="22"/>
      <c r="O6" s="22"/>
      <c r="P6" s="22"/>
      <c r="Q6" s="22"/>
      <c r="R6" s="22"/>
      <c r="S6" s="22"/>
      <c r="T6" s="1"/>
    </row>
    <row r="7" spans="1:20" ht="15" thickBot="1" x14ac:dyDescent="0.35">
      <c r="A7" s="1"/>
      <c r="B7" s="22"/>
      <c r="C7" s="22"/>
      <c r="D7" s="22"/>
      <c r="E7" s="22"/>
      <c r="F7" s="22"/>
      <c r="G7" s="22"/>
      <c r="H7" s="22"/>
      <c r="I7" s="22"/>
      <c r="J7" s="22"/>
      <c r="K7" s="22"/>
      <c r="L7" s="22"/>
      <c r="M7" s="22"/>
      <c r="N7" s="22"/>
      <c r="O7" s="22"/>
      <c r="P7" s="22"/>
      <c r="Q7" s="22"/>
      <c r="R7" s="22"/>
      <c r="S7" s="22"/>
      <c r="T7" s="1"/>
    </row>
    <row r="8" spans="1:20" ht="28.8" x14ac:dyDescent="0.3">
      <c r="A8" s="2"/>
      <c r="B8" s="47"/>
      <c r="C8" s="49" t="s">
        <v>35</v>
      </c>
      <c r="D8" s="51" t="s">
        <v>36</v>
      </c>
      <c r="E8" s="4" t="s">
        <v>37</v>
      </c>
      <c r="F8" s="53" t="s">
        <v>38</v>
      </c>
      <c r="G8" s="53"/>
      <c r="H8" s="53"/>
      <c r="I8" s="53"/>
      <c r="J8" s="53"/>
      <c r="K8" s="53"/>
      <c r="L8" s="53"/>
      <c r="M8" s="53"/>
      <c r="N8" s="53"/>
      <c r="O8" s="53"/>
      <c r="P8" s="53"/>
      <c r="Q8" s="53"/>
      <c r="R8" s="53"/>
      <c r="S8" s="54"/>
      <c r="T8" s="2"/>
    </row>
    <row r="9" spans="1:20" ht="18.600000000000001" thickBot="1" x14ac:dyDescent="0.4">
      <c r="A9" s="3"/>
      <c r="B9" s="48"/>
      <c r="C9" s="50"/>
      <c r="D9" s="52"/>
      <c r="E9" s="5">
        <v>38</v>
      </c>
      <c r="F9" s="6">
        <v>39</v>
      </c>
      <c r="G9" s="6">
        <v>40</v>
      </c>
      <c r="H9" s="6">
        <v>41</v>
      </c>
      <c r="I9" s="6">
        <v>42</v>
      </c>
      <c r="J9" s="6">
        <v>43</v>
      </c>
      <c r="K9" s="6">
        <v>44</v>
      </c>
      <c r="L9" s="6">
        <v>45</v>
      </c>
      <c r="M9" s="6">
        <v>46</v>
      </c>
      <c r="N9" s="6">
        <v>47</v>
      </c>
      <c r="O9" s="6">
        <v>48</v>
      </c>
      <c r="P9" s="6">
        <v>49</v>
      </c>
      <c r="Q9" s="6">
        <v>50</v>
      </c>
      <c r="R9" s="6">
        <v>51</v>
      </c>
      <c r="S9" s="7">
        <v>52</v>
      </c>
      <c r="T9" s="3"/>
    </row>
    <row r="10" spans="1:20" x14ac:dyDescent="0.3">
      <c r="A10" s="2"/>
      <c r="B10" s="47"/>
      <c r="C10" s="8" t="s">
        <v>40</v>
      </c>
      <c r="D10" s="9">
        <v>570</v>
      </c>
      <c r="E10" s="10">
        <f>$D10/E$9</f>
        <v>15</v>
      </c>
      <c r="F10" s="11">
        <f t="shared" ref="F10:S11" si="0">$D10/F$9</f>
        <v>14.615384615384615</v>
      </c>
      <c r="G10" s="11">
        <f t="shared" si="0"/>
        <v>14.25</v>
      </c>
      <c r="H10" s="11">
        <f t="shared" si="0"/>
        <v>13.902439024390244</v>
      </c>
      <c r="I10" s="11">
        <f t="shared" si="0"/>
        <v>13.571428571428571</v>
      </c>
      <c r="J10" s="11">
        <f t="shared" si="0"/>
        <v>13.255813953488373</v>
      </c>
      <c r="K10" s="11">
        <f t="shared" si="0"/>
        <v>12.954545454545455</v>
      </c>
      <c r="L10" s="11">
        <f t="shared" si="0"/>
        <v>12.666666666666666</v>
      </c>
      <c r="M10" s="11">
        <f t="shared" si="0"/>
        <v>12.391304347826088</v>
      </c>
      <c r="N10" s="11">
        <f t="shared" si="0"/>
        <v>12.127659574468085</v>
      </c>
      <c r="O10" s="11">
        <f t="shared" si="0"/>
        <v>11.875</v>
      </c>
      <c r="P10" s="11">
        <f t="shared" si="0"/>
        <v>11.63265306122449</v>
      </c>
      <c r="Q10" s="11">
        <f t="shared" si="0"/>
        <v>11.4</v>
      </c>
      <c r="R10" s="11">
        <f t="shared" si="0"/>
        <v>11.176470588235293</v>
      </c>
      <c r="S10" s="12">
        <f t="shared" si="0"/>
        <v>10.961538461538462</v>
      </c>
      <c r="T10" s="2"/>
    </row>
    <row r="11" spans="1:20" ht="15" thickBot="1" x14ac:dyDescent="0.35">
      <c r="A11" s="2"/>
      <c r="B11" s="47"/>
      <c r="C11" s="13" t="s">
        <v>39</v>
      </c>
      <c r="D11" s="14">
        <v>1140</v>
      </c>
      <c r="E11" s="15">
        <f t="shared" ref="E11" si="1">$D11/E$9</f>
        <v>30</v>
      </c>
      <c r="F11" s="16">
        <f t="shared" si="0"/>
        <v>29.23076923076923</v>
      </c>
      <c r="G11" s="16">
        <f t="shared" si="0"/>
        <v>28.5</v>
      </c>
      <c r="H11" s="16">
        <f t="shared" si="0"/>
        <v>27.804878048780488</v>
      </c>
      <c r="I11" s="16">
        <f t="shared" si="0"/>
        <v>27.142857142857142</v>
      </c>
      <c r="J11" s="16">
        <f t="shared" si="0"/>
        <v>26.511627906976745</v>
      </c>
      <c r="K11" s="16">
        <f t="shared" si="0"/>
        <v>25.90909090909091</v>
      </c>
      <c r="L11" s="16">
        <f t="shared" si="0"/>
        <v>25.333333333333332</v>
      </c>
      <c r="M11" s="16">
        <f t="shared" si="0"/>
        <v>24.782608695652176</v>
      </c>
      <c r="N11" s="16">
        <f t="shared" si="0"/>
        <v>24.25531914893617</v>
      </c>
      <c r="O11" s="16">
        <f t="shared" si="0"/>
        <v>23.75</v>
      </c>
      <c r="P11" s="16">
        <f t="shared" si="0"/>
        <v>23.26530612244898</v>
      </c>
      <c r="Q11" s="16">
        <f t="shared" si="0"/>
        <v>22.8</v>
      </c>
      <c r="R11" s="16">
        <f t="shared" si="0"/>
        <v>22.352941176470587</v>
      </c>
      <c r="S11" s="17">
        <f t="shared" si="0"/>
        <v>21.923076923076923</v>
      </c>
      <c r="T11" s="2"/>
    </row>
    <row r="12" spans="1:20" ht="95.4" customHeight="1" x14ac:dyDescent="0.3">
      <c r="A12" s="1"/>
      <c r="B12" s="1"/>
      <c r="C12" s="1"/>
      <c r="D12" s="1"/>
      <c r="E12" s="1"/>
      <c r="F12" s="1"/>
      <c r="G12" s="1"/>
      <c r="H12" s="1"/>
      <c r="I12" s="1"/>
      <c r="J12" s="1"/>
      <c r="K12" s="1"/>
      <c r="L12" s="1"/>
      <c r="M12" s="1"/>
      <c r="N12" s="1"/>
      <c r="O12" s="1"/>
      <c r="P12" s="1"/>
      <c r="Q12" s="1"/>
      <c r="R12" s="1"/>
      <c r="S12" s="1"/>
      <c r="T12" s="1"/>
    </row>
    <row r="13" spans="1:20" x14ac:dyDescent="0.3">
      <c r="A13" s="1"/>
      <c r="B13" s="1"/>
      <c r="C13" s="1"/>
      <c r="D13" s="1"/>
      <c r="E13" s="1"/>
      <c r="F13" s="1"/>
      <c r="G13" s="1"/>
      <c r="H13" s="1"/>
      <c r="I13" s="1"/>
      <c r="J13" s="1"/>
      <c r="K13" s="1"/>
      <c r="L13" s="1"/>
      <c r="M13" s="1"/>
      <c r="N13" s="1"/>
      <c r="O13" s="1"/>
      <c r="P13" s="1"/>
      <c r="Q13" s="1"/>
      <c r="R13" s="1"/>
      <c r="S13" s="1"/>
      <c r="T13" s="1"/>
    </row>
  </sheetData>
  <sheetProtection algorithmName="SHA-512" hashValue="CqbqQ1Pk+qLBAEdhRXQ5ojRR1Gxv4dLIKypLhsZdCjF94DoCXEwdefo5C5JDzwf6jEtMYKfvX1hc2dmdtjCacw==" saltValue="JO1HluP9wvbIqWU3wQKi7g==" spinCount="100000" sheet="1" objects="1" scenarios="1"/>
  <mergeCells count="3">
    <mergeCell ref="C8:C9"/>
    <mergeCell ref="D8:D9"/>
    <mergeCell ref="F8:S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42CB-B578-4B4E-BACF-50B9FBBF8189}">
  <dimension ref="A1:K18"/>
  <sheetViews>
    <sheetView zoomScale="85" zoomScaleNormal="85" workbookViewId="0">
      <selection sqref="A1:B1"/>
    </sheetView>
  </sheetViews>
  <sheetFormatPr defaultRowHeight="14.4" x14ac:dyDescent="0.3"/>
  <cols>
    <col min="1" max="1" width="12.77734375" style="18" customWidth="1"/>
    <col min="2" max="2" width="38.44140625" style="18" customWidth="1"/>
    <col min="3" max="3" width="15.21875" style="18" customWidth="1"/>
    <col min="4" max="4" width="12.77734375" style="18" customWidth="1"/>
    <col min="5" max="5" width="20.33203125" style="18" customWidth="1"/>
    <col min="6" max="6" width="13.6640625" style="18" customWidth="1"/>
    <col min="7" max="7" width="18.6640625" style="18" customWidth="1"/>
    <col min="8" max="8" width="2.33203125" style="18" customWidth="1"/>
    <col min="9" max="10" width="18.21875" style="18" customWidth="1"/>
    <col min="11" max="16384" width="8.88671875" style="18"/>
  </cols>
  <sheetData>
    <row r="1" spans="1:10" ht="18" x14ac:dyDescent="0.35">
      <c r="A1" s="55" t="s">
        <v>17</v>
      </c>
      <c r="B1" s="55"/>
      <c r="C1" s="24" t="s">
        <v>16</v>
      </c>
      <c r="D1" s="22"/>
      <c r="E1" s="22"/>
      <c r="F1" s="22"/>
      <c r="G1" s="22"/>
      <c r="H1" s="22"/>
      <c r="I1" s="1"/>
      <c r="J1" s="1"/>
    </row>
    <row r="2" spans="1:10" ht="18" x14ac:dyDescent="0.35">
      <c r="A2" s="25"/>
      <c r="B2" s="22"/>
      <c r="C2" s="22"/>
      <c r="D2" s="22"/>
      <c r="E2" s="22"/>
      <c r="F2" s="22"/>
      <c r="G2" s="22"/>
      <c r="H2" s="22"/>
      <c r="I2" s="1"/>
      <c r="J2" s="1"/>
    </row>
    <row r="3" spans="1:10" ht="18" x14ac:dyDescent="0.35">
      <c r="A3" s="20" t="s">
        <v>10</v>
      </c>
      <c r="B3" s="39" t="s">
        <v>14</v>
      </c>
      <c r="C3" s="28">
        <v>1</v>
      </c>
      <c r="D3" s="22"/>
      <c r="E3" s="22"/>
      <c r="F3" s="22"/>
      <c r="G3" s="22"/>
      <c r="H3" s="22"/>
      <c r="I3" s="1"/>
      <c r="J3" s="1"/>
    </row>
    <row r="4" spans="1:10" ht="18" x14ac:dyDescent="0.35">
      <c r="A4" s="20" t="s">
        <v>11</v>
      </c>
      <c r="B4" s="39" t="s">
        <v>0</v>
      </c>
      <c r="C4" s="28" t="s">
        <v>41</v>
      </c>
      <c r="D4" s="22"/>
      <c r="E4" s="22"/>
      <c r="F4" s="22"/>
      <c r="G4" s="22"/>
      <c r="H4" s="22"/>
      <c r="I4" s="1"/>
      <c r="J4" s="1"/>
    </row>
    <row r="5" spans="1:10" ht="18" x14ac:dyDescent="0.35">
      <c r="A5" s="20" t="s">
        <v>12</v>
      </c>
      <c r="B5" s="39" t="s">
        <v>1</v>
      </c>
      <c r="C5" s="28" t="s">
        <v>2</v>
      </c>
      <c r="D5" s="22"/>
      <c r="E5" s="22"/>
      <c r="F5" s="22"/>
      <c r="G5" s="22"/>
      <c r="H5" s="22"/>
      <c r="I5" s="1"/>
      <c r="J5" s="1"/>
    </row>
    <row r="6" spans="1:10" ht="18" x14ac:dyDescent="0.35">
      <c r="A6" s="20"/>
      <c r="B6" s="22"/>
      <c r="C6" s="22"/>
      <c r="D6" s="22"/>
      <c r="E6" s="22"/>
      <c r="F6" s="22"/>
      <c r="G6" s="22"/>
      <c r="H6" s="22"/>
      <c r="I6" s="1"/>
      <c r="J6" s="1"/>
    </row>
    <row r="7" spans="1:10" ht="18" x14ac:dyDescent="0.35">
      <c r="A7" s="20"/>
      <c r="B7" s="22"/>
      <c r="C7" s="22"/>
      <c r="D7" s="22"/>
      <c r="E7" s="22"/>
      <c r="F7" s="22"/>
      <c r="G7" s="22"/>
      <c r="H7" s="22"/>
      <c r="I7" s="1"/>
      <c r="J7" s="1"/>
    </row>
    <row r="8" spans="1:10" ht="44.4" customHeight="1" x14ac:dyDescent="0.35">
      <c r="A8" s="20"/>
      <c r="B8" s="26"/>
      <c r="C8" s="27" t="s">
        <v>22</v>
      </c>
      <c r="D8" s="27" t="s">
        <v>3</v>
      </c>
      <c r="E8" s="27" t="s">
        <v>4</v>
      </c>
      <c r="F8" s="27" t="s">
        <v>5</v>
      </c>
      <c r="G8" s="27" t="s">
        <v>6</v>
      </c>
      <c r="H8" s="22"/>
      <c r="I8" s="1"/>
      <c r="J8" s="1"/>
    </row>
    <row r="9" spans="1:10" ht="18.600000000000001" customHeight="1" x14ac:dyDescent="0.35">
      <c r="A9" s="20"/>
      <c r="B9" s="38" t="s">
        <v>42</v>
      </c>
      <c r="C9" s="38"/>
      <c r="D9" s="38"/>
      <c r="E9" s="38">
        <f>IF(OR(AND(C3=2,C5="Yes"),C3&gt;2),570,0)</f>
        <v>0</v>
      </c>
      <c r="F9" s="38"/>
      <c r="G9" s="38">
        <f>IF(OR(AND(C3=2,C5="Yes",C4="Yes"),AND(C3&gt;2,C4="Yes")),570,IF(C4="Yes",1140,0))</f>
        <v>1140</v>
      </c>
      <c r="H9" s="22"/>
      <c r="I9" s="1"/>
      <c r="J9" s="1"/>
    </row>
    <row r="10" spans="1:10" ht="18" x14ac:dyDescent="0.35">
      <c r="A10" s="20" t="s">
        <v>13</v>
      </c>
      <c r="B10" s="21" t="s">
        <v>7</v>
      </c>
      <c r="C10" s="19">
        <v>51</v>
      </c>
      <c r="D10" s="19">
        <v>0</v>
      </c>
      <c r="E10" s="21">
        <f>C10*D10</f>
        <v>0</v>
      </c>
      <c r="F10" s="19">
        <v>20</v>
      </c>
      <c r="G10" s="21">
        <f>C10*F10</f>
        <v>1020</v>
      </c>
      <c r="H10" s="22"/>
      <c r="I10" s="1"/>
      <c r="J10" s="1"/>
    </row>
    <row r="11" spans="1:10" ht="72" customHeight="1" x14ac:dyDescent="0.35">
      <c r="A11" s="20"/>
      <c r="B11" s="41" t="s">
        <v>9</v>
      </c>
      <c r="C11" s="42" t="str">
        <f>IF(AND(C4="Yes",(D10+F10)&gt;30),"More than 30 hours per week have been entered at Provider A",IF(AND((D10+F10)&gt;15,C4="No"),"More than 15 hours per week have been entered at Provider A",""))</f>
        <v/>
      </c>
      <c r="D11" s="43" t="str">
        <f>IF(OR(AND(D10&gt;15,E9&gt;0),AND(D10&gt;0,E9=0)),"Too many FEL hours per week have been entered","")</f>
        <v/>
      </c>
      <c r="E11" s="42" t="str">
        <f>IF(AND((E10+G10)&gt;(E9+G9),E9&gt;0,G9&gt;0),"Too many FEL and WPE hours for the year have been entered (maximum of "&amp;E9+G9&amp;" in total)",IF(E10&gt;E9,"Too many FEL hours for the year have been entered (maximum of "&amp;E9&amp;")",""))</f>
        <v/>
      </c>
      <c r="F11" s="42" t="str">
        <f>IF(OR(AND(F10&gt;15,G9=570),AND(F10&gt;30,G9=1140),AND(F10&gt;0,G9=0)),"Too many WPE hours per week have been entered","")</f>
        <v/>
      </c>
      <c r="G11" s="42" t="str">
        <f>IF(AND((E10+G10)&gt;(E9+G9),E9&gt;0,G9&gt;0),"Too many FEL and WPE hours for the year have been entered (maximum of "&amp;E9+G9&amp;" in total)",IF(G10&gt;G9,"Too many WPE hours for the year have been entered (maximum of "&amp;G9&amp;")",""))</f>
        <v/>
      </c>
      <c r="H11" s="22"/>
      <c r="I11" s="1"/>
      <c r="J11" s="1"/>
    </row>
    <row r="12" spans="1:10" ht="18" x14ac:dyDescent="0.35">
      <c r="A12" s="37"/>
      <c r="B12" s="21" t="s">
        <v>8</v>
      </c>
      <c r="C12" s="21"/>
      <c r="D12" s="21"/>
      <c r="E12" s="21">
        <f>MAX(E9-E10,0)</f>
        <v>0</v>
      </c>
      <c r="F12" s="21"/>
      <c r="G12" s="21">
        <f>MAX(G9-G10,0)</f>
        <v>120</v>
      </c>
      <c r="H12" s="22"/>
      <c r="I12" s="1"/>
      <c r="J12" s="1"/>
    </row>
    <row r="13" spans="1:10" ht="29.4" x14ac:dyDescent="0.35">
      <c r="A13" s="20" t="s">
        <v>15</v>
      </c>
      <c r="B13" s="40" t="s">
        <v>18</v>
      </c>
      <c r="C13" s="19">
        <v>38</v>
      </c>
      <c r="D13" s="38">
        <f>IFERROR(ROUND(E13/C13,2),"")</f>
        <v>0</v>
      </c>
      <c r="E13" s="38">
        <f>E12</f>
        <v>0</v>
      </c>
      <c r="F13" s="38">
        <f>IFERROR(ROUND(G13/C13,2),"")</f>
        <v>3.16</v>
      </c>
      <c r="G13" s="38">
        <f>G12</f>
        <v>120</v>
      </c>
      <c r="H13" s="22"/>
      <c r="I13" s="1"/>
      <c r="J13" s="1"/>
    </row>
    <row r="14" spans="1:10" x14ac:dyDescent="0.3">
      <c r="A14" s="22"/>
      <c r="B14" s="22"/>
      <c r="C14" s="22"/>
      <c r="D14" s="22"/>
      <c r="E14" s="22"/>
      <c r="F14" s="22"/>
      <c r="G14" s="22"/>
      <c r="H14" s="22"/>
      <c r="I14" s="1"/>
      <c r="J14" s="1"/>
    </row>
    <row r="15" spans="1:10" x14ac:dyDescent="0.3">
      <c r="A15" s="22"/>
      <c r="B15" s="23" t="s">
        <v>27</v>
      </c>
      <c r="C15" s="22"/>
      <c r="D15" s="22"/>
      <c r="E15" s="22"/>
      <c r="F15" s="22"/>
      <c r="G15" s="22"/>
      <c r="H15" s="22"/>
      <c r="I15" s="1"/>
      <c r="J15" s="1"/>
    </row>
    <row r="16" spans="1:10" ht="64.2" customHeight="1" x14ac:dyDescent="0.3">
      <c r="A16" s="22"/>
      <c r="B16" s="56" t="s">
        <v>29</v>
      </c>
      <c r="C16" s="56"/>
      <c r="D16" s="56"/>
      <c r="E16" s="56"/>
      <c r="F16" s="56"/>
      <c r="G16" s="56"/>
      <c r="H16" s="22"/>
      <c r="I16" s="1"/>
      <c r="J16" s="1"/>
    </row>
    <row r="17" spans="1:11" x14ac:dyDescent="0.3">
      <c r="A17" s="1"/>
      <c r="B17" s="1"/>
      <c r="C17" s="1"/>
      <c r="D17" s="1"/>
      <c r="E17" s="1"/>
      <c r="F17" s="1"/>
      <c r="G17" s="1"/>
      <c r="H17" s="1"/>
      <c r="I17" s="1"/>
      <c r="J17" s="1"/>
      <c r="K17" s="1"/>
    </row>
    <row r="18" spans="1:11" ht="14.4" customHeight="1" x14ac:dyDescent="0.3">
      <c r="A18" s="1"/>
      <c r="B18" s="1"/>
      <c r="C18" s="1"/>
      <c r="D18" s="1"/>
      <c r="E18" s="1"/>
      <c r="F18" s="1"/>
      <c r="G18" s="1"/>
      <c r="H18" s="1"/>
      <c r="I18" s="1"/>
      <c r="J18" s="1"/>
      <c r="K18" s="1"/>
    </row>
  </sheetData>
  <sheetProtection algorithmName="SHA-512" hashValue="0qFNaeCE76NciUfhE/h5hrz9Dhu44iIHON1LvBW1MdxbcuR0iL2lxqwdqn3Aui4Ye7fjtqx4nFs19/06kV18/w==" saltValue="wFhbGHhsOFvbdRDT9P1E1A==" spinCount="100000" sheet="1" objects="1" scenarios="1"/>
  <mergeCells count="2">
    <mergeCell ref="A1:B1"/>
    <mergeCell ref="B16:G16"/>
  </mergeCells>
  <conditionalFormatting sqref="E9 G9">
    <cfRule type="cellIs" dxfId="1" priority="1" operator="greaterThan">
      <formula>0</formula>
    </cfRule>
  </conditionalFormatting>
  <dataValidations count="5">
    <dataValidation type="list" showInputMessage="1" showErrorMessage="1" sqref="C3" xr:uid="{E8CDC322-CAB9-40C0-8413-4B46D0ACFADD}">
      <formula1>"0,1,2,3,4"</formula1>
    </dataValidation>
    <dataValidation type="list" allowBlank="1" showInputMessage="1" showErrorMessage="1" sqref="C4:C5" xr:uid="{287A99AC-F484-48E8-A765-18FFB6EC50BE}">
      <formula1>"Yes,No"</formula1>
    </dataValidation>
    <dataValidation type="decimal" allowBlank="1" showInputMessage="1" showErrorMessage="1" errorTitle="Incorrect Weeks" error="There are 38 Term Time Weeks per year, and up to 52 Stretched Weeks per year." sqref="C10 C13" xr:uid="{D9F042BE-C356-4F9A-A28E-497702582126}">
      <formula1>38</formula1>
      <formula2>52</formula2>
    </dataValidation>
    <dataValidation type="decimal" allowBlank="1" showInputMessage="1" showErrorMessage="1" errorTitle="Too Many Hours" error="Up to 15 hours of FEL per week for eligible children._x000a__x000a_If the child is not entitled to FEL, no hours can be entered here." sqref="D10" xr:uid="{964ABAB2-F8D9-41DF-8DCF-F56CD3B3FCFE}">
      <formula1>0</formula1>
      <formula2>IF(E9=570,15,0)</formula2>
    </dataValidation>
    <dataValidation type="decimal" allowBlank="1" showInputMessage="1" showErrorMessage="1" errorTitle="Too Many Hours" error="Up to 15 hours of WPE per week for eligible 3-4 year old children and Targeted 2 years, or up to 30 hours of WPE per week for 2 years and under._x000a__x000a_If the child is not entitled to WPE, no hours can be entered here." sqref="F10" xr:uid="{0910902A-7CAB-4C7D-A600-F18ADD90CF3E}">
      <formula1>0</formula1>
      <formula2>IF(G9=570,15,IF(G9=1140,30,0))</formula2>
    </dataValidation>
  </dataValidations>
  <pageMargins left="0.7" right="0.7" top="0.75" bottom="0.75" header="0.3" footer="0.3"/>
  <ignoredErrors>
    <ignoredError sqref="F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DE39-2867-4F29-A71F-65476E43EC72}">
  <dimension ref="A1:J20"/>
  <sheetViews>
    <sheetView zoomScale="70" zoomScaleNormal="70" workbookViewId="0">
      <selection activeCell="B10" sqref="B10"/>
    </sheetView>
  </sheetViews>
  <sheetFormatPr defaultRowHeight="14.4" x14ac:dyDescent="0.3"/>
  <cols>
    <col min="1" max="1" width="12.77734375" style="18" customWidth="1"/>
    <col min="2" max="2" width="38.44140625" style="18" customWidth="1"/>
    <col min="3" max="3" width="18" style="18" customWidth="1"/>
    <col min="4" max="4" width="15.6640625" style="18" customWidth="1"/>
    <col min="5" max="5" width="21.5546875" style="18" customWidth="1"/>
    <col min="6" max="6" width="13.6640625" style="18" customWidth="1"/>
    <col min="7" max="7" width="21.44140625" style="18" customWidth="1"/>
    <col min="8" max="8" width="2.33203125" style="18" customWidth="1"/>
    <col min="9" max="10" width="18.21875" style="18" customWidth="1"/>
    <col min="11" max="16384" width="8.88671875" style="18"/>
  </cols>
  <sheetData>
    <row r="1" spans="1:10" ht="18" x14ac:dyDescent="0.35">
      <c r="A1" s="55" t="s">
        <v>17</v>
      </c>
      <c r="B1" s="55"/>
      <c r="C1" s="24" t="s">
        <v>16</v>
      </c>
      <c r="D1" s="22"/>
      <c r="E1" s="22"/>
      <c r="F1" s="22"/>
      <c r="G1" s="22"/>
      <c r="H1" s="22"/>
      <c r="I1" s="1"/>
      <c r="J1" s="1"/>
    </row>
    <row r="2" spans="1:10" ht="18" x14ac:dyDescent="0.35">
      <c r="A2" s="25"/>
      <c r="B2" s="22"/>
      <c r="C2" s="22"/>
      <c r="D2" s="22"/>
      <c r="E2" s="22"/>
      <c r="F2" s="22"/>
      <c r="G2" s="22"/>
      <c r="H2" s="22"/>
      <c r="I2" s="1"/>
      <c r="J2" s="1"/>
    </row>
    <row r="3" spans="1:10" ht="18" x14ac:dyDescent="0.35">
      <c r="A3" s="20" t="s">
        <v>10</v>
      </c>
      <c r="B3" s="39" t="s">
        <v>14</v>
      </c>
      <c r="C3" s="28">
        <v>3</v>
      </c>
      <c r="D3" s="22"/>
      <c r="E3" s="22"/>
      <c r="F3" s="22"/>
      <c r="G3" s="22"/>
      <c r="H3" s="22"/>
      <c r="I3" s="1"/>
      <c r="J3" s="1"/>
    </row>
    <row r="4" spans="1:10" ht="18" x14ac:dyDescent="0.35">
      <c r="A4" s="20" t="s">
        <v>11</v>
      </c>
      <c r="B4" s="39" t="s">
        <v>0</v>
      </c>
      <c r="C4" s="28" t="s">
        <v>2</v>
      </c>
      <c r="D4" s="22"/>
      <c r="E4" s="22"/>
      <c r="F4" s="22"/>
      <c r="G4" s="22"/>
      <c r="H4" s="22"/>
      <c r="I4" s="1"/>
      <c r="J4" s="1"/>
    </row>
    <row r="5" spans="1:10" ht="18" x14ac:dyDescent="0.35">
      <c r="A5" s="20" t="s">
        <v>12</v>
      </c>
      <c r="B5" s="39" t="s">
        <v>1</v>
      </c>
      <c r="C5" s="28" t="s">
        <v>2</v>
      </c>
      <c r="D5" s="22"/>
      <c r="E5" s="22"/>
      <c r="F5" s="22"/>
      <c r="G5" s="22"/>
      <c r="H5" s="22"/>
      <c r="I5" s="1"/>
      <c r="J5" s="1"/>
    </row>
    <row r="6" spans="1:10" ht="18" x14ac:dyDescent="0.35">
      <c r="A6" s="20"/>
      <c r="B6" s="22"/>
      <c r="C6" s="22"/>
      <c r="D6" s="22"/>
      <c r="E6" s="22"/>
      <c r="F6" s="22"/>
      <c r="G6" s="22"/>
      <c r="H6" s="22"/>
      <c r="I6" s="1"/>
      <c r="J6" s="1"/>
    </row>
    <row r="7" spans="1:10" ht="18" x14ac:dyDescent="0.35">
      <c r="A7" s="20"/>
      <c r="B7" s="22"/>
      <c r="C7" s="22"/>
      <c r="D7" s="22"/>
      <c r="E7" s="22"/>
      <c r="F7" s="22"/>
      <c r="G7" s="22"/>
      <c r="H7" s="22"/>
      <c r="I7" s="1"/>
      <c r="J7" s="1"/>
    </row>
    <row r="8" spans="1:10" ht="44.4" customHeight="1" x14ac:dyDescent="0.35">
      <c r="A8" s="20"/>
      <c r="B8" s="26"/>
      <c r="C8" s="27" t="s">
        <v>22</v>
      </c>
      <c r="D8" s="27" t="s">
        <v>3</v>
      </c>
      <c r="E8" s="27" t="s">
        <v>4</v>
      </c>
      <c r="F8" s="27" t="s">
        <v>5</v>
      </c>
      <c r="G8" s="27" t="s">
        <v>6</v>
      </c>
      <c r="H8" s="22"/>
      <c r="I8" s="1"/>
      <c r="J8" s="1"/>
    </row>
    <row r="9" spans="1:10" ht="18.600000000000001" customHeight="1" x14ac:dyDescent="0.35">
      <c r="A9" s="20"/>
      <c r="B9" s="38" t="s">
        <v>42</v>
      </c>
      <c r="C9" s="38"/>
      <c r="D9" s="38"/>
      <c r="E9" s="38">
        <f>IF(OR(AND(C3=2,C5="Yes"),C3&gt;2),570,0)</f>
        <v>570</v>
      </c>
      <c r="F9" s="38"/>
      <c r="G9" s="38">
        <f>IF(OR(AND(C3=2,C5="Yes",C4="Yes"),AND(C3&gt;2,C4="Yes")),570,IF(C4="Yes",1140,0))</f>
        <v>0</v>
      </c>
      <c r="H9" s="22"/>
      <c r="I9" s="1"/>
      <c r="J9" s="1"/>
    </row>
    <row r="10" spans="1:10" ht="18" x14ac:dyDescent="0.35">
      <c r="A10" s="20" t="s">
        <v>13</v>
      </c>
      <c r="B10" s="21" t="s">
        <v>7</v>
      </c>
      <c r="C10" s="19">
        <v>38</v>
      </c>
      <c r="D10" s="19">
        <v>0</v>
      </c>
      <c r="E10" s="21">
        <f>C10*D10</f>
        <v>0</v>
      </c>
      <c r="F10" s="19">
        <v>0</v>
      </c>
      <c r="G10" s="21">
        <f>C10*F10</f>
        <v>0</v>
      </c>
      <c r="H10" s="22"/>
      <c r="I10" s="1"/>
      <c r="J10" s="1"/>
    </row>
    <row r="11" spans="1:10" ht="18" x14ac:dyDescent="0.35">
      <c r="A11" s="37"/>
      <c r="B11" s="21" t="s">
        <v>8</v>
      </c>
      <c r="C11" s="21"/>
      <c r="D11" s="21"/>
      <c r="E11" s="21">
        <f>MAX(E9-E10,0)</f>
        <v>570</v>
      </c>
      <c r="F11" s="21"/>
      <c r="G11" s="21">
        <f>MAX(G9-G10,0)</f>
        <v>0</v>
      </c>
      <c r="H11" s="22"/>
      <c r="I11" s="1"/>
      <c r="J11" s="1"/>
    </row>
    <row r="12" spans="1:10" ht="18" x14ac:dyDescent="0.35">
      <c r="A12" s="20" t="s">
        <v>15</v>
      </c>
      <c r="B12" s="21" t="s">
        <v>19</v>
      </c>
      <c r="C12" s="29">
        <v>38</v>
      </c>
      <c r="D12" s="29">
        <v>0</v>
      </c>
      <c r="E12" s="36">
        <f>C12*D12</f>
        <v>0</v>
      </c>
      <c r="F12" s="29">
        <v>0</v>
      </c>
      <c r="G12" s="36">
        <f>C12*F12</f>
        <v>0</v>
      </c>
      <c r="H12" s="22"/>
      <c r="I12" s="1"/>
      <c r="J12" s="1"/>
    </row>
    <row r="13" spans="1:10" ht="92.4" customHeight="1" x14ac:dyDescent="0.3">
      <c r="A13" s="22"/>
      <c r="B13" s="32" t="s">
        <v>9</v>
      </c>
      <c r="C13" s="33" t="str">
        <f>IF(AND(C4="Yes",(D10+F10+D12+F12)&gt;30),"More than 30 hours per week have been entered at Providers A and B",IF(AND((D10+F10+D12+F12)&gt;15,C4="No"),"More than 15 hours per week have been entered at Providers A and B",
IF(AND(C4="Yes",(D10+F10)&gt;30),"More than 30 hours per week have been entered at Provider A",IF(AND((D10+F10)&gt;15,C4="No"),"More than 15 hours per week have been entered at Provider A",
IF(AND(C4="Yes",(D12+F12)&gt;30),"More than 30 hours per week have been entered at Provider B",IF(AND((D12+F12)&gt;15,C4="No"),"More than 15 hours per week have been entered at Provider B",
""))))))</f>
        <v/>
      </c>
      <c r="D13" s="33" t="str">
        <f>IF((D10+D12)&gt;15,"Too many FEL hours per week have been entered at Providers A and B",
IF(D10&gt;15,"Too many FEL hours per week have been entered at Provider A",
IF(D12&gt;15,"Too many FEL hours per week have been entered at Provider B",
"")))</f>
        <v/>
      </c>
      <c r="E13" s="33" t="str">
        <f>IF(AND((E10+G10+E12+G12)&gt;(E9+G9),E9&gt;0,G9&gt;0),"Too many FEL and WPE hours for the year have been entered at Providers A and B (maximum of "&amp;E9+G9&amp;" in total)",IF((E10+E12)&gt;E9,"Too many FEL hours for the year have been entered at Providers A and B (maximum of "&amp;E9&amp;")",
IF(AND((E10+G10)&gt;(E9+G9),E9&gt;0,G9&gt;0),"Too many FEL and WPE hours for the year have been entered at Provider A (maximum of "&amp;E9+G9&amp;" in total)",IF(E10&gt;E9,"Too many FEL hours for the year have been entered at Provider A (maximum of "&amp;E9&amp;")",
IF(AND((E12+G12)&gt;(E9+G9),E9&gt;0,G9&gt;0),"Too many FEL and WPE hours for the year have been entered at Provider B (maximum of "&amp;E9+G9&amp;" in total)",IF(E12&gt;E9,"Too many FEL hours for the year have been entered at Provider B (maximum of "&amp;E9&amp;")",
""))))))</f>
        <v/>
      </c>
      <c r="F13" s="33" t="str">
        <f>IF(OR(AND((F10+F12)&gt;15,G9=570),AND((F10+F12)&gt;30,G9=1140),AND((F10+F12)&gt;0,G9=0)),"Too many WPE hours per week have been entered at Providers A and B",
IF(OR(AND(F10&gt;15,G9=570),AND(F10&gt;30,G9=1140),AND(F10&gt;0,G9=0)),"Too many WPE hours per week have been entered at Provider A",
IF(OR(AND(F12&gt;15,G9=570),AND(F12&gt;30,G9=1140),AND(F12&gt;0,G9=0)),"Too many WPE hours per week have been entered at Provider B",
"")))</f>
        <v/>
      </c>
      <c r="G13" s="33" t="str">
        <f>IF(AND((E10+G10+E12+G12)&gt;(E9+G9),E9&gt;0,G9&gt;0),"Too many FEL and WPE hours for the year have been entered at Providers A and B (maximum of "&amp;E9+G9&amp;" in total)",IF((G10+G12)&gt;G9,"Too many WPE hours for the year have been entered at Providers A and B (maximum of "&amp;G9&amp;")",
IF(AND((E10+G10)&gt;(E9+G9),E9&gt;0,G9&gt;0),"Too many FEL and WPE hours for the year have been entered at Provider A (maximum of "&amp;E9+G9&amp;" in total)",IF(G10&gt;G9,"Too many FEL hours for the year have been entered at Provider A (maximum of "&amp;G9&amp;")",
IF(AND((E12+G12)&gt;(E9+G9),E9&gt;0,G9&gt;0),"Too many FEL and WPE hours for the year have been entered at Provider B (maximum of "&amp;E9+G9&amp;" in total)",IF(G12&gt;G9,"Too many FEL hours for the year have been entered at Provider B (maximum of "&amp;G9&amp;")",
""))))))</f>
        <v/>
      </c>
      <c r="H13" s="22"/>
      <c r="I13" s="1"/>
      <c r="J13" s="1"/>
    </row>
    <row r="14" spans="1:10" ht="16.8" customHeight="1" x14ac:dyDescent="0.3">
      <c r="A14" s="22"/>
      <c r="B14" s="21" t="s">
        <v>8</v>
      </c>
      <c r="C14" s="34"/>
      <c r="D14" s="34"/>
      <c r="E14" s="35">
        <f>MAX(E9-E10-E12,0)</f>
        <v>570</v>
      </c>
      <c r="F14" s="35"/>
      <c r="G14" s="35">
        <f>MAX(G9-G10-G12,0)</f>
        <v>0</v>
      </c>
      <c r="H14" s="22"/>
      <c r="I14" s="1"/>
      <c r="J14" s="1"/>
    </row>
    <row r="15" spans="1:10" ht="29.4" x14ac:dyDescent="0.35">
      <c r="A15" s="20" t="s">
        <v>21</v>
      </c>
      <c r="B15" s="31" t="s">
        <v>20</v>
      </c>
      <c r="C15" s="19">
        <v>38</v>
      </c>
      <c r="D15" s="21">
        <f>IFERROR(ROUND(E15/C15,2),"")</f>
        <v>15</v>
      </c>
      <c r="E15" s="30">
        <f>E14</f>
        <v>570</v>
      </c>
      <c r="F15" s="21">
        <f>IFERROR(ROUND(G15/C15,2),"")</f>
        <v>0</v>
      </c>
      <c r="G15" s="30">
        <f>G14</f>
        <v>0</v>
      </c>
      <c r="H15" s="22"/>
      <c r="I15" s="1"/>
      <c r="J15" s="1"/>
    </row>
    <row r="16" spans="1:10" x14ac:dyDescent="0.3">
      <c r="A16" s="22"/>
      <c r="B16" s="22"/>
      <c r="C16" s="22"/>
      <c r="D16" s="22"/>
      <c r="E16" s="22"/>
      <c r="F16" s="22"/>
      <c r="G16" s="22"/>
      <c r="H16" s="22"/>
      <c r="I16" s="1"/>
      <c r="J16" s="1"/>
    </row>
    <row r="17" spans="1:10" x14ac:dyDescent="0.3">
      <c r="A17" s="22"/>
      <c r="B17" s="23" t="s">
        <v>27</v>
      </c>
      <c r="C17" s="22"/>
      <c r="D17" s="22"/>
      <c r="E17" s="22"/>
      <c r="F17" s="22"/>
      <c r="G17" s="22"/>
      <c r="H17"/>
      <c r="I17" s="1"/>
    </row>
    <row r="18" spans="1:10" ht="89.4" customHeight="1" x14ac:dyDescent="0.3">
      <c r="A18" s="22"/>
      <c r="B18" s="56" t="s">
        <v>30</v>
      </c>
      <c r="C18" s="56"/>
      <c r="D18" s="56"/>
      <c r="E18" s="56"/>
      <c r="F18" s="56"/>
      <c r="G18" s="56"/>
      <c r="H18" s="22"/>
      <c r="I18" s="1"/>
      <c r="J18" s="1"/>
    </row>
    <row r="19" spans="1:10" x14ac:dyDescent="0.3">
      <c r="A19" s="1"/>
      <c r="B19" s="1"/>
      <c r="C19" s="1"/>
      <c r="D19" s="1"/>
      <c r="E19" s="1"/>
      <c r="F19" s="1"/>
      <c r="G19" s="1"/>
      <c r="H19" s="1"/>
      <c r="I19" s="1"/>
      <c r="J19" s="1"/>
    </row>
    <row r="20" spans="1:10" x14ac:dyDescent="0.3">
      <c r="A20" s="1"/>
      <c r="B20" s="1"/>
      <c r="C20" s="1"/>
      <c r="D20" s="1"/>
      <c r="E20" s="1"/>
      <c r="F20" s="1"/>
      <c r="G20" s="1"/>
      <c r="H20" s="1"/>
      <c r="I20" s="1"/>
      <c r="J20" s="1"/>
    </row>
  </sheetData>
  <sheetProtection algorithmName="SHA-512" hashValue="1yEaOUEIYrpR6gBqDSVC/r0O/yrA8r7hxj+NMQKlGivUXMzdxPuRJ/uy2+zBcsaWamovdhLPKVVRQ6IUtipj+Q==" saltValue="Oj0zwepIl6bMbi8KMnUzGw==" spinCount="100000" sheet="1" objects="1" scenarios="1"/>
  <mergeCells count="2">
    <mergeCell ref="A1:B1"/>
    <mergeCell ref="B18:G18"/>
  </mergeCells>
  <conditionalFormatting sqref="E9 G9">
    <cfRule type="cellIs" dxfId="0" priority="1" operator="greaterThan">
      <formula>0</formula>
    </cfRule>
  </conditionalFormatting>
  <dataValidations count="7">
    <dataValidation type="decimal" allowBlank="1" showInputMessage="1" showErrorMessage="1" errorTitle="Too Many Hours" error="Up to 15 hours of WPE per week for eligible 3-4 year old children and Targeted 2 years, or up to 30 hours of WPE per week for 2 years and under._x000a__x000a_If the child is not entitled to WPE, no hours can be entered here." sqref="F10" xr:uid="{B39436A0-1F48-4E75-ADA7-7999037B3921}">
      <formula1>0</formula1>
      <formula2>IF(G9=570,15,IF(G9=1140,30,0))</formula2>
    </dataValidation>
    <dataValidation type="decimal" allowBlank="1" showInputMessage="1" showErrorMessage="1" errorTitle="Too Many Hours" error="Up to 15 hours of FEL per week for eligible children._x000a__x000a_If the child is not entitled to FEL, no hours can be entered here." sqref="D10" xr:uid="{D505F3D2-512B-4FEA-84DA-6A36498CEEA4}">
      <formula1>0</formula1>
      <formula2>IF(E9=570,15,0)</formula2>
    </dataValidation>
    <dataValidation type="decimal" allowBlank="1" showInputMessage="1" showErrorMessage="1" errorTitle="Incorrect Weeks" error="There are 38 Term Time Weeks per year, and up to 52 Stretched Weeks per year." sqref="C10 C15 C12" xr:uid="{0C63CDDE-50D8-4182-82A0-3DF744012BB6}">
      <formula1>38</formula1>
      <formula2>52</formula2>
    </dataValidation>
    <dataValidation type="list" allowBlank="1" showInputMessage="1" showErrorMessage="1" sqref="C4:C5" xr:uid="{F1EF55EF-FFF4-42CA-B465-3A350A3AAD98}">
      <formula1>"Yes,No"</formula1>
    </dataValidation>
    <dataValidation type="list" showInputMessage="1" showErrorMessage="1" sqref="C3" xr:uid="{78BDCE14-D71A-4B8C-A344-53DAE36EE783}">
      <formula1>"0,1,2,3,4"</formula1>
    </dataValidation>
    <dataValidation type="decimal" allowBlank="1" showInputMessage="1" showErrorMessage="1" errorTitle="Too Many Hours" error="Up to 15 hours of FEL per week for eligible children._x000a__x000a_If the child is not entitled to FEL, no hours can be entered here." sqref="D12" xr:uid="{39F8AA5A-D385-41D4-AEC5-49790C5C43DA}">
      <formula1>0</formula1>
      <formula2>IF(E9=570,15,0)</formula2>
    </dataValidation>
    <dataValidation type="decimal" allowBlank="1" showInputMessage="1" showErrorMessage="1" errorTitle="Too Many Hours" error="Up to 15 hours of WPE per week for eligible 3-4 year old children and Targeted 2 years, or up to 30 hours of WPE per week for 2 years and under._x000a__x000a_If the child is not entitled to WPE, no hours can be entered here." sqref="F12" xr:uid="{D708FD66-2466-4613-9A2D-2D2E66FF9832}">
      <formula1>0</formula1>
      <formula2>IF(G9=570,15,IF(G9=1140,30,0))</formula2>
    </dataValidation>
  </dataValidations>
  <pageMargins left="0.7" right="0.7" top="0.75" bottom="0.75" header="0.3" footer="0.3"/>
  <ignoredErrors>
    <ignoredError sqref="F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9B77-7B53-4C01-8CC0-919BFC456148}">
  <dimension ref="A1:K13"/>
  <sheetViews>
    <sheetView workbookViewId="0">
      <selection sqref="A1:B1"/>
    </sheetView>
  </sheetViews>
  <sheetFormatPr defaultRowHeight="14.4" x14ac:dyDescent="0.3"/>
  <cols>
    <col min="1" max="1" width="12.77734375" customWidth="1"/>
    <col min="2" max="2" width="38.44140625" customWidth="1"/>
    <col min="3" max="3" width="15.21875" customWidth="1"/>
    <col min="4" max="4" width="12.77734375" customWidth="1"/>
    <col min="5" max="5" width="20.33203125" customWidth="1"/>
    <col min="6" max="6" width="13.6640625" customWidth="1"/>
    <col min="7" max="7" width="18.6640625" customWidth="1"/>
    <col min="8" max="8" width="2.33203125" customWidth="1"/>
    <col min="9" max="10" width="18.21875" customWidth="1"/>
  </cols>
  <sheetData>
    <row r="1" spans="1:11" ht="18" x14ac:dyDescent="0.35">
      <c r="A1" s="55" t="s">
        <v>17</v>
      </c>
      <c r="B1" s="55"/>
      <c r="C1" s="24" t="s">
        <v>16</v>
      </c>
      <c r="D1" s="22"/>
      <c r="E1" s="22"/>
      <c r="F1" s="22"/>
      <c r="G1" s="22"/>
      <c r="H1" s="22"/>
      <c r="I1" s="22"/>
      <c r="J1" s="22"/>
    </row>
    <row r="2" spans="1:11" ht="18" x14ac:dyDescent="0.35">
      <c r="A2" s="25"/>
      <c r="B2" s="22"/>
      <c r="C2" s="22"/>
      <c r="D2" s="22"/>
      <c r="E2" s="22"/>
      <c r="F2" s="22"/>
      <c r="G2" s="22"/>
      <c r="H2" s="22"/>
      <c r="I2" s="22"/>
      <c r="J2" s="22"/>
    </row>
    <row r="3" spans="1:11" ht="18" x14ac:dyDescent="0.35">
      <c r="A3" s="20"/>
      <c r="B3" s="22"/>
      <c r="C3" s="22"/>
      <c r="D3" s="22"/>
      <c r="E3" s="22"/>
      <c r="F3" s="22"/>
      <c r="G3" s="22"/>
      <c r="H3" s="22"/>
      <c r="I3" s="22"/>
      <c r="J3" s="22"/>
    </row>
    <row r="4" spans="1:11" ht="44.4" customHeight="1" x14ac:dyDescent="0.35">
      <c r="A4" s="20"/>
      <c r="B4" s="26"/>
      <c r="C4" s="27" t="s">
        <v>23</v>
      </c>
      <c r="D4" s="27" t="s">
        <v>3</v>
      </c>
      <c r="E4" s="27" t="s">
        <v>4</v>
      </c>
      <c r="F4" s="27" t="s">
        <v>5</v>
      </c>
      <c r="G4" s="27" t="s">
        <v>6</v>
      </c>
      <c r="H4" s="22"/>
      <c r="I4" s="22"/>
      <c r="J4" s="22"/>
    </row>
    <row r="5" spans="1:11" ht="18.600000000000001" customHeight="1" x14ac:dyDescent="0.35">
      <c r="A5" s="20"/>
      <c r="B5" s="21" t="s">
        <v>24</v>
      </c>
      <c r="C5" s="19"/>
      <c r="D5" s="19"/>
      <c r="E5" s="21">
        <f>C5*D5</f>
        <v>0</v>
      </c>
      <c r="F5" s="19"/>
      <c r="G5" s="21">
        <f>C5*F5</f>
        <v>0</v>
      </c>
      <c r="H5" s="22"/>
      <c r="I5" s="22"/>
      <c r="J5" s="22"/>
    </row>
    <row r="6" spans="1:11" ht="18" x14ac:dyDescent="0.35">
      <c r="A6" s="20"/>
      <c r="B6" s="21" t="s">
        <v>25</v>
      </c>
      <c r="C6" s="19"/>
      <c r="D6" s="19"/>
      <c r="E6" s="21">
        <f t="shared" ref="E6:E7" si="0">C6*D6</f>
        <v>0</v>
      </c>
      <c r="F6" s="19"/>
      <c r="G6" s="21">
        <f t="shared" ref="G6:G7" si="1">C6*F6</f>
        <v>0</v>
      </c>
      <c r="H6" s="22"/>
      <c r="I6" s="22"/>
      <c r="J6" s="22"/>
    </row>
    <row r="7" spans="1:11" ht="18" x14ac:dyDescent="0.35">
      <c r="A7" s="20"/>
      <c r="B7" s="21" t="s">
        <v>26</v>
      </c>
      <c r="C7" s="19"/>
      <c r="D7" s="19"/>
      <c r="E7" s="21">
        <f t="shared" si="0"/>
        <v>0</v>
      </c>
      <c r="F7" s="19"/>
      <c r="G7" s="21">
        <f t="shared" si="1"/>
        <v>0</v>
      </c>
      <c r="H7" s="22"/>
      <c r="I7" s="22"/>
      <c r="J7" s="22"/>
    </row>
    <row r="8" spans="1:11" ht="18" x14ac:dyDescent="0.35">
      <c r="A8" s="20"/>
      <c r="B8" s="21" t="s">
        <v>31</v>
      </c>
      <c r="C8" s="21">
        <f>SUM(C5:C7)</f>
        <v>0</v>
      </c>
      <c r="D8" s="21">
        <f>IFERROR(E8/C8,0)</f>
        <v>0</v>
      </c>
      <c r="E8" s="21">
        <f>SUM(E5:E7)</f>
        <v>0</v>
      </c>
      <c r="F8" s="21">
        <f>IFERROR(G8/C8,0)</f>
        <v>0</v>
      </c>
      <c r="G8" s="21">
        <f>SUM(G5:G7)</f>
        <v>0</v>
      </c>
      <c r="H8" s="22"/>
      <c r="I8" s="22"/>
      <c r="J8" s="22"/>
    </row>
    <row r="9" spans="1:11" ht="18" x14ac:dyDescent="0.35">
      <c r="A9" s="20"/>
      <c r="B9" s="22"/>
      <c r="C9" s="22"/>
      <c r="D9" s="22"/>
      <c r="E9" s="22"/>
      <c r="F9" s="22"/>
      <c r="G9" s="22"/>
      <c r="H9" s="22"/>
      <c r="I9" s="22"/>
      <c r="J9" s="22"/>
    </row>
    <row r="10" spans="1:11" x14ac:dyDescent="0.3">
      <c r="A10" s="22"/>
      <c r="B10" s="23" t="s">
        <v>27</v>
      </c>
      <c r="C10" s="22"/>
      <c r="D10" s="22"/>
      <c r="E10" s="22"/>
      <c r="F10" s="22"/>
      <c r="G10" s="22"/>
      <c r="H10" s="22"/>
      <c r="I10" s="22"/>
      <c r="J10" s="22"/>
    </row>
    <row r="11" spans="1:11" ht="129.6" customHeight="1" x14ac:dyDescent="0.3">
      <c r="A11" s="22"/>
      <c r="B11" s="56" t="s">
        <v>28</v>
      </c>
      <c r="C11" s="56"/>
      <c r="D11" s="56"/>
      <c r="E11" s="56"/>
      <c r="F11" s="56"/>
      <c r="G11" s="56"/>
      <c r="H11" s="22"/>
      <c r="I11" s="22"/>
      <c r="J11" s="22"/>
    </row>
    <row r="12" spans="1:11" x14ac:dyDescent="0.3">
      <c r="A12" s="22"/>
      <c r="B12" s="22"/>
      <c r="C12" s="22"/>
      <c r="D12" s="22"/>
      <c r="E12" s="22"/>
      <c r="F12" s="22"/>
      <c r="G12" s="22"/>
      <c r="H12" s="22"/>
      <c r="I12" s="22"/>
      <c r="J12" s="22"/>
      <c r="K12" s="22"/>
    </row>
    <row r="13" spans="1:11" x14ac:dyDescent="0.3">
      <c r="A13" s="22"/>
      <c r="B13" s="22"/>
      <c r="C13" s="22"/>
      <c r="D13" s="22"/>
      <c r="E13" s="22"/>
      <c r="F13" s="22"/>
      <c r="G13" s="22"/>
      <c r="H13" s="22"/>
      <c r="I13" s="22"/>
      <c r="J13" s="22"/>
      <c r="K13" s="22"/>
    </row>
  </sheetData>
  <sheetProtection algorithmName="SHA-512" hashValue="WwwRAeoaCVDxbb6gpELPaDdXe8j5hjcF2SP0wxojalhzHy+U+uNA9zYPpXmpEoKscjobiHJxblUxjCDfQuAxTQ==" saltValue="g/t6LXnZizt5KdSYi0RkZg==" spinCount="100000" sheet="1" objects="1" scenarios="1"/>
  <mergeCells count="2">
    <mergeCell ref="A1:B1"/>
    <mergeCell ref="B11: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Stretched Offer Weeks</vt:lpstr>
      <vt:lpstr>Claim at 2 Providers</vt:lpstr>
      <vt:lpstr>Claim at 3 Providers</vt:lpstr>
      <vt:lpstr>Mid-Term Pattern Change</vt:lpstr>
    </vt:vector>
  </TitlesOfParts>
  <Company>Sheffield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Beale</dc:creator>
  <cp:lastModifiedBy>Tim Beale</cp:lastModifiedBy>
  <dcterms:created xsi:type="dcterms:W3CDTF">2025-09-09T13:36:30Z</dcterms:created>
  <dcterms:modified xsi:type="dcterms:W3CDTF">2025-09-22T11:40:35Z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588358-c3f1-4695-a290-e2f70d15689d_Enabled">
    <vt:lpwstr>true</vt:lpwstr>
  </property>
  <property fmtid="{D5CDD505-2E9C-101B-9397-08002B2CF9AE}" pid="3" name="MSIP_Label_c8588358-c3f1-4695-a290-e2f70d15689d_SetDate">
    <vt:lpwstr>2025-09-09T15:02:44Z</vt:lpwstr>
  </property>
  <property fmtid="{D5CDD505-2E9C-101B-9397-08002B2CF9AE}" pid="4" name="MSIP_Label_c8588358-c3f1-4695-a290-e2f70d15689d_Method">
    <vt:lpwstr>Privileged</vt:lpwstr>
  </property>
  <property fmtid="{D5CDD505-2E9C-101B-9397-08002B2CF9AE}" pid="5" name="MSIP_Label_c8588358-c3f1-4695-a290-e2f70d15689d_Name">
    <vt:lpwstr>Official – General</vt:lpwstr>
  </property>
  <property fmtid="{D5CDD505-2E9C-101B-9397-08002B2CF9AE}" pid="6" name="MSIP_Label_c8588358-c3f1-4695-a290-e2f70d15689d_SiteId">
    <vt:lpwstr>a1ba59b9-7204-48d8-a360-7770245ad4a9</vt:lpwstr>
  </property>
  <property fmtid="{D5CDD505-2E9C-101B-9397-08002B2CF9AE}" pid="7" name="MSIP_Label_c8588358-c3f1-4695-a290-e2f70d15689d_ActionId">
    <vt:lpwstr>fa7198fb-c2b8-4152-97d4-87801cefd0c8</vt:lpwstr>
  </property>
  <property fmtid="{D5CDD505-2E9C-101B-9397-08002B2CF9AE}" pid="8" name="MSIP_Label_c8588358-c3f1-4695-a290-e2f70d15689d_ContentBits">
    <vt:lpwstr>0</vt:lpwstr>
  </property>
  <property fmtid="{D5CDD505-2E9C-101B-9397-08002B2CF9AE}" pid="9" name="MSIP_Label_c8588358-c3f1-4695-a290-e2f70d15689d_Tag">
    <vt:lpwstr>10, 0, 1, 1</vt:lpwstr>
  </property>
</Properties>
</file>