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defaultThemeVersion="124226"/>
  <mc:AlternateContent xmlns:mc="http://schemas.openxmlformats.org/markup-compatibility/2006">
    <mc:Choice Requires="x15">
      <x15ac:absPath xmlns:x15ac="http://schemas.microsoft.com/office/spreadsheetml/2010/11/ac" url="https://sccextranet.sharepoint.com/sites/ResourcingBusinessPlanning/202526/Budget Calculations/Web production/"/>
    </mc:Choice>
  </mc:AlternateContent>
  <xr:revisionPtr revIDLastSave="742" documentId="13_ncr:1_{5953AE85-1BE6-4036-9332-133733248307}" xr6:coauthVersionLast="47" xr6:coauthVersionMax="47" xr10:uidLastSave="{1E943CBE-2F48-4A8D-855D-0ED3D95F0839}"/>
  <bookViews>
    <workbookView showSheetTabs="0" xWindow="-110" yWindow="-110" windowWidth="19420" windowHeight="10300" tabRatio="620" firstSheet="1" activeTab="1" xr2:uid="{00000000-000D-0000-FFFF-FFFF00000000}"/>
  </bookViews>
  <sheets>
    <sheet name="Schools List 2526" sheetId="75" r:id="rId1"/>
    <sheet name="Cover" sheetId="7" r:id="rId2"/>
    <sheet name="Instruction" sheetId="80" r:id="rId3"/>
    <sheet name="Primary" sheetId="37" r:id="rId4"/>
    <sheet name="Secondary" sheetId="79" r:id="rId5"/>
    <sheet name="Special" sheetId="81" r:id="rId6"/>
    <sheet name="IR 25-26" sheetId="76" r:id="rId7"/>
    <sheet name="MFG-Gains A4" sheetId="64" r:id="rId8"/>
    <sheet name="IR 24-25" sheetId="82" state="hidden" r:id="rId9"/>
  </sheets>
  <externalReferences>
    <externalReference r:id="rId10"/>
    <externalReference r:id="rId11"/>
    <externalReference r:id="rId12"/>
    <externalReference r:id="rId13"/>
    <externalReference r:id="rId14"/>
    <externalReference r:id="rId15"/>
  </externalReferences>
  <definedNames>
    <definedName name="___v2" localSheetId="6" hidden="1">#REF!</definedName>
    <definedName name="___v2" hidden="1">#REF!</definedName>
    <definedName name="__123Graph_ADUMMY" localSheetId="6" hidden="1">#REF!</definedName>
    <definedName name="__123Graph_ADUMMY" hidden="1">#REF!</definedName>
    <definedName name="__123Graph_AMAIN" localSheetId="6" hidden="1">#REF!</definedName>
    <definedName name="__123Graph_AMAIN" hidden="1">#REF!</definedName>
    <definedName name="__123Graph_AMONTHLY" localSheetId="6" hidden="1">#REF!</definedName>
    <definedName name="__123Graph_AMONTHLY" hidden="1">#REF!</definedName>
    <definedName name="__123Graph_AMONTHLY2" localSheetId="6" hidden="1">#REF!</definedName>
    <definedName name="__123Graph_AMONTHLY2" hidden="1">#REF!</definedName>
    <definedName name="__123Graph_BDUMMY" localSheetId="6" hidden="1">#REF!</definedName>
    <definedName name="__123Graph_BDUMMY" hidden="1">#REF!</definedName>
    <definedName name="__123Graph_BMAIN" localSheetId="6" hidden="1">#REF!</definedName>
    <definedName name="__123Graph_BMAIN" hidden="1">#REF!</definedName>
    <definedName name="__123Graph_BMONTHLY" localSheetId="6" hidden="1">#REF!</definedName>
    <definedName name="__123Graph_BMONTHLY" hidden="1">#REF!</definedName>
    <definedName name="__123Graph_BMONTHLY2" localSheetId="6" hidden="1">#REF!</definedName>
    <definedName name="__123Graph_BMONTHLY2" hidden="1">#REF!</definedName>
    <definedName name="__123Graph_CDUMMY" localSheetId="6" hidden="1">#REF!</definedName>
    <definedName name="__123Graph_CDUMMY" hidden="1">#REF!</definedName>
    <definedName name="__123Graph_CMONTHLY" localSheetId="6" hidden="1">#REF!</definedName>
    <definedName name="__123Graph_CMONTHLY" hidden="1">#REF!</definedName>
    <definedName name="__123Graph_CMONTHLY2" localSheetId="6" hidden="1">#REF!</definedName>
    <definedName name="__123Graph_CMONTHLY2" hidden="1">#REF!</definedName>
    <definedName name="__123Graph_DMONTHLY2" localSheetId="6" hidden="1">#REF!</definedName>
    <definedName name="__123Graph_DMONTHLY2" hidden="1">#REF!</definedName>
    <definedName name="__123Graph_EMONTHLY2" localSheetId="6" hidden="1">#REF!</definedName>
    <definedName name="__123Graph_EMONTHLY2" hidden="1">#REF!</definedName>
    <definedName name="__123Graph_FMONTHLY2" localSheetId="6" hidden="1">#REF!</definedName>
    <definedName name="__123Graph_FMONTHLY2" hidden="1">#REF!</definedName>
    <definedName name="__123Graph_XMAIN" localSheetId="6" hidden="1">#REF!</definedName>
    <definedName name="__123Graph_XMAIN" hidden="1">#REF!</definedName>
    <definedName name="__123Graph_XMONTHLY" localSheetId="6" hidden="1">#REF!</definedName>
    <definedName name="__123Graph_XMONTHLY" hidden="1">#REF!</definedName>
    <definedName name="__123Graph_XMONTHLY2" localSheetId="6" hidden="1">#REF!</definedName>
    <definedName name="__123Graph_XMONTHLY2" hidden="1">#REF!</definedName>
    <definedName name="__v2" localSheetId="6" hidden="1">#REF!</definedName>
    <definedName name="__v2" hidden="1">#REF!</definedName>
    <definedName name="_Key1" localSheetId="6" hidden="1">#REF!</definedName>
    <definedName name="_Key1" hidden="1">#REF!</definedName>
    <definedName name="_Order1" hidden="1">0</definedName>
    <definedName name="_Sort" localSheetId="6" hidden="1">#REF!</definedName>
    <definedName name="_Sort" hidden="1">#REF!</definedName>
    <definedName name="_v2" localSheetId="6" hidden="1">#REF!</definedName>
    <definedName name="_v2" hidden="1">#REF!</definedName>
    <definedName name="Adjustments_To_1415_SBS">#REF!</definedName>
    <definedName name="Adjustments_To_1516_SBS">#REF!</definedName>
    <definedName name="Adjustments_To_PY_SBS" localSheetId="6">#REF!</definedName>
    <definedName name="Adjustments_To_PY_SBS" localSheetId="7">#REF!</definedName>
    <definedName name="Adjustments_To_PY_SBS" localSheetId="0">#REF!</definedName>
    <definedName name="Adjustments_To_PY_SBS">#REF!</definedName>
    <definedName name="All_dist_taper" localSheetId="8">[1]Proforma!$J$48</definedName>
    <definedName name="All_dist_taper">[2]Proforma!$J$48</definedName>
    <definedName name="All_distance_threshold" localSheetId="6">#REF!</definedName>
    <definedName name="All_distance_threshold" localSheetId="7">#REF!</definedName>
    <definedName name="All_distance_threshold" localSheetId="0">#REF!</definedName>
    <definedName name="All_distance_threshold">#REF!</definedName>
    <definedName name="All_PupilNo_threshold" localSheetId="6">#REF!</definedName>
    <definedName name="All_PupilNo_threshold" localSheetId="7">#REF!</definedName>
    <definedName name="All_PupilNo_threshold" localSheetId="0">#REF!</definedName>
    <definedName name="All_PupilNo_threshold">#REF!</definedName>
    <definedName name="Alt_Gains_Cap" localSheetId="6">#REF!</definedName>
    <definedName name="Alt_Gains_Cap" localSheetId="0">#REF!</definedName>
    <definedName name="Alt_Gains_Cap">#REF!</definedName>
    <definedName name="anteprevious_year" localSheetId="8">[3]Cover!$T$11</definedName>
    <definedName name="anteprevious_year">[4]Cover!$T$11</definedName>
    <definedName name="AWPU_KS3_Rate" localSheetId="6">#REF!</definedName>
    <definedName name="AWPU_KS3_Rate" localSheetId="7">#REF!</definedName>
    <definedName name="AWPU_KS3_Rate" localSheetId="0">#REF!</definedName>
    <definedName name="AWPU_KS3_Rate">#REF!</definedName>
    <definedName name="AWPU_KS4_Rate" localSheetId="6">#REF!</definedName>
    <definedName name="AWPU_KS4_Rate" localSheetId="7">#REF!</definedName>
    <definedName name="AWPU_KS4_Rate" localSheetId="0">#REF!</definedName>
    <definedName name="AWPU_KS4_Rate">#REF!</definedName>
    <definedName name="AWPU_Pri_Rate" localSheetId="6">#REF!</definedName>
    <definedName name="AWPU_Pri_Rate" localSheetId="7">#REF!</definedName>
    <definedName name="AWPU_Pri_Rate" localSheetId="0">#REF!</definedName>
    <definedName name="AWPU_Pri_Rate">#REF!</definedName>
    <definedName name="AWPU_Primary_DD_rate" localSheetId="6">#REF!</definedName>
    <definedName name="AWPU_Primary_DD_rate" localSheetId="7">#REF!</definedName>
    <definedName name="AWPU_Primary_DD_rate" localSheetId="0">#REF!</definedName>
    <definedName name="AWPU_Primary_DD_rate">#REF!</definedName>
    <definedName name="AWPU_Sec_DD_rate" localSheetId="6">#REF!</definedName>
    <definedName name="AWPU_Sec_DD_rate" localSheetId="7">#REF!</definedName>
    <definedName name="AWPU_Sec_DD_rate" localSheetId="0">#REF!</definedName>
    <definedName name="AWPU_Sec_DD_rate">#REF!</definedName>
    <definedName name="BlockTransfersDSGSchoolsBlock" localSheetId="8">'[1]Block transfers'!$I$5</definedName>
    <definedName name="BlockTransfersDSGSchoolsBlock">'[2]Block transfers'!$I$5</definedName>
    <definedName name="Capping_Scaling_YesNo" localSheetId="6">#REF!</definedName>
    <definedName name="Capping_Scaling_YesNo" localSheetId="7">#REF!</definedName>
    <definedName name="Capping_Scaling_YesNo" localSheetId="0">#REF!</definedName>
    <definedName name="Capping_Scaling_YesNo">#REF!</definedName>
    <definedName name="Ceiling" localSheetId="6">#REF!</definedName>
    <definedName name="Ceiling" localSheetId="7">#REF!</definedName>
    <definedName name="Ceiling" localSheetId="0">#REF!</definedName>
    <definedName name="Ceiling">#REF!</definedName>
    <definedName name="CommentaryAdditionalFundingFromHN" localSheetId="8">[1]Commentary!$C$40</definedName>
    <definedName name="CommentaryAdditionalFundingFromHN">[2]Commentary!$C$40</definedName>
    <definedName name="CommentaryFallingRollsFund" localSheetId="8">[1]Commentary!$C$41</definedName>
    <definedName name="CommentaryFallingRollsFund">[2]Commentary!$C$41</definedName>
    <definedName name="CommentaryGrowth" localSheetId="8">[1]Commentary!$C$39</definedName>
    <definedName name="CommentaryGrowth">[2]Commentary!$C$39</definedName>
    <definedName name="CommentaryPFI" localSheetId="8">[1]Commentary!$C$43</definedName>
    <definedName name="CommentaryPFI">[2]Commentary!$C$43</definedName>
    <definedName name="CommentarySplitSites" localSheetId="8">[1]Commentary!$C$42</definedName>
    <definedName name="CommentarySplitSites">[2]Commentary!$C$42</definedName>
    <definedName name="current_year" localSheetId="6">#REF!</definedName>
    <definedName name="current_year" localSheetId="0">#REF!</definedName>
    <definedName name="current_year">#REF!</definedName>
    <definedName name="current_year_full" localSheetId="8">[1]Cover!$T$18</definedName>
    <definedName name="current_year_full">[2]Cover!$T$18</definedName>
    <definedName name="CY_MFG_Exclusion_Totals" localSheetId="8">'[1]Local Factors'!$AK$5:$AS$5</definedName>
    <definedName name="CY_MFG_Exclusion_Totals">'[2]Local Factors'!$AK$5:$AS$5</definedName>
    <definedName name="EAL_Pri" localSheetId="6">#REF!</definedName>
    <definedName name="EAL_Pri" localSheetId="7">#REF!</definedName>
    <definedName name="EAL_Pri" localSheetId="0">#REF!</definedName>
    <definedName name="EAL_Pri">#REF!</definedName>
    <definedName name="EAL_Pri_DD_rate" localSheetId="6">#REF!</definedName>
    <definedName name="EAL_Pri_DD_rate" localSheetId="7">#REF!</definedName>
    <definedName name="EAL_Pri_DD_rate" localSheetId="0">#REF!</definedName>
    <definedName name="EAL_Pri_DD_rate">#REF!</definedName>
    <definedName name="EAL_Pri_Option" localSheetId="6">#REF!</definedName>
    <definedName name="EAL_Pri_Option" localSheetId="7">#REF!</definedName>
    <definedName name="EAL_Pri_Option" localSheetId="0">#REF!</definedName>
    <definedName name="EAL_Pri_Option">#REF!</definedName>
    <definedName name="EAL_Sec" localSheetId="6">#REF!</definedName>
    <definedName name="EAL_Sec" localSheetId="7">#REF!</definedName>
    <definedName name="EAL_Sec" localSheetId="0">#REF!</definedName>
    <definedName name="EAL_Sec">#REF!</definedName>
    <definedName name="EAL_Sec_DD_rate" localSheetId="6">#REF!</definedName>
    <definedName name="EAL_Sec_DD_rate" localSheetId="7">#REF!</definedName>
    <definedName name="EAL_Sec_DD_rate" localSheetId="0">#REF!</definedName>
    <definedName name="EAL_Sec_DD_rate">#REF!</definedName>
    <definedName name="EAL_Sec_Option" localSheetId="6">#REF!</definedName>
    <definedName name="EAL_Sec_Option" localSheetId="7">#REF!</definedName>
    <definedName name="EAL_Sec_Option" localSheetId="0">#REF!</definedName>
    <definedName name="EAL_Sec_Option">#REF!</definedName>
    <definedName name="Ever6_Pri_DD_Rate" localSheetId="6">#REF!</definedName>
    <definedName name="Ever6_Pri_DD_Rate" localSheetId="7">#REF!</definedName>
    <definedName name="Ever6_Pri_DD_Rate" localSheetId="0">#REF!</definedName>
    <definedName name="Ever6_Pri_DD_Rate">#REF!</definedName>
    <definedName name="Ever6_pri_rate" localSheetId="6">#REF!</definedName>
    <definedName name="Ever6_pri_rate" localSheetId="7">#REF!</definedName>
    <definedName name="Ever6_pri_rate" localSheetId="0">#REF!</definedName>
    <definedName name="Ever6_pri_rate">#REF!</definedName>
    <definedName name="Ever6_Sec_DD_Rate" localSheetId="6">#REF!</definedName>
    <definedName name="Ever6_Sec_DD_Rate" localSheetId="7">#REF!</definedName>
    <definedName name="Ever6_Sec_DD_Rate" localSheetId="0">#REF!</definedName>
    <definedName name="Ever6_Sec_DD_Rate">#REF!</definedName>
    <definedName name="Ever6_sec_rate" localSheetId="6">#REF!</definedName>
    <definedName name="Ever6_sec_rate" localSheetId="7">#REF!</definedName>
    <definedName name="Ever6_sec_rate" localSheetId="0">#REF!</definedName>
    <definedName name="Ever6_sec_rate">#REF!</definedName>
    <definedName name="Exc_Cir1_Total" localSheetId="6">#REF!</definedName>
    <definedName name="Exc_Cir1_Total" localSheetId="7">#REF!</definedName>
    <definedName name="Exc_Cir1_Total" localSheetId="0">#REF!</definedName>
    <definedName name="Exc_Cir1_Total">#REF!</definedName>
    <definedName name="Exc_Cir2_Total" localSheetId="6">#REF!</definedName>
    <definedName name="Exc_Cir2_Total" localSheetId="7">#REF!</definedName>
    <definedName name="Exc_Cir2_Total" localSheetId="0">#REF!</definedName>
    <definedName name="Exc_Cir2_Total">#REF!</definedName>
    <definedName name="Exc_Cir3_Total" localSheetId="6">#REF!</definedName>
    <definedName name="Exc_Cir3_Total" localSheetId="7">#REF!</definedName>
    <definedName name="Exc_Cir3_Total" localSheetId="0">#REF!</definedName>
    <definedName name="Exc_Cir3_Total">#REF!</definedName>
    <definedName name="Exc_Cir4_Total" localSheetId="6">#REF!</definedName>
    <definedName name="Exc_Cir4_Total" localSheetId="7">#REF!</definedName>
    <definedName name="Exc_Cir4_Total" localSheetId="0">#REF!</definedName>
    <definedName name="Exc_Cir4_Total">#REF!</definedName>
    <definedName name="Exc_Cir5_Total" localSheetId="6">#REF!</definedName>
    <definedName name="Exc_Cir5_Total" localSheetId="7">#REF!</definedName>
    <definedName name="Exc_Cir5_Total" localSheetId="0">#REF!</definedName>
    <definedName name="Exc_Cir5_Total">#REF!</definedName>
    <definedName name="Exc_Cir6_Total" localSheetId="6">#REF!</definedName>
    <definedName name="Exc_Cir6_Total" localSheetId="7">#REF!</definedName>
    <definedName name="Exc_Cir6_Total" localSheetId="0">#REF!</definedName>
    <definedName name="Exc_Cir6_Total">#REF!</definedName>
    <definedName name="Exc_Cir7_Total" localSheetId="6">#REF!</definedName>
    <definedName name="Exc_Cir7_Total" localSheetId="7">#REF!</definedName>
    <definedName name="Exc_Cir7_Total" localSheetId="0">#REF!</definedName>
    <definedName name="Exc_Cir7_Total">#REF!</definedName>
    <definedName name="_xlnm.Extract">#REF!</definedName>
    <definedName name="FactorVals" localSheetId="6">#REF!</definedName>
    <definedName name="FactorVals">#REF!</definedName>
    <definedName name="Fringe_multiplier" localSheetId="6">#REF!</definedName>
    <definedName name="Fringe_multiplier">#REF!</definedName>
    <definedName name="Fringe_Total" localSheetId="6">#REF!</definedName>
    <definedName name="Fringe_Total" localSheetId="7">#REF!</definedName>
    <definedName name="Fringe_Total" localSheetId="0">#REF!</definedName>
    <definedName name="Fringe_Total">#REF!</definedName>
    <definedName name="FSM_Pri_DD_rate" localSheetId="6">#REF!</definedName>
    <definedName name="FSM_Pri_DD_rate" localSheetId="7">#REF!</definedName>
    <definedName name="FSM_Pri_DD_rate" localSheetId="0">#REF!</definedName>
    <definedName name="FSM_Pri_DD_rate">#REF!</definedName>
    <definedName name="FSM_Pri_Option">#REF!</definedName>
    <definedName name="FSM_Pri_Rate" localSheetId="6">#REF!</definedName>
    <definedName name="FSM_Pri_Rate" localSheetId="7">#REF!</definedName>
    <definedName name="FSM_Pri_Rate" localSheetId="0">#REF!</definedName>
    <definedName name="FSM_Pri_Rate">#REF!</definedName>
    <definedName name="FSM_Sec_DD_rate" localSheetId="6">#REF!</definedName>
    <definedName name="FSM_Sec_DD_rate" localSheetId="7">#REF!</definedName>
    <definedName name="FSM_Sec_DD_rate" localSheetId="0">#REF!</definedName>
    <definedName name="FSM_Sec_DD_rate">#REF!</definedName>
    <definedName name="FSM_Sec_Option">#REF!</definedName>
    <definedName name="FSM_Sec_Rate" localSheetId="6">#REF!</definedName>
    <definedName name="FSM_Sec_Rate" localSheetId="7">#REF!</definedName>
    <definedName name="FSM_Sec_Rate" localSheetId="0">#REF!</definedName>
    <definedName name="FSM_Sec_Rate">#REF!</definedName>
    <definedName name="IA_amalgamation" localSheetId="8">'[1]Inputs &amp; Adjustments'!$CX$9</definedName>
    <definedName name="IA_amalgamation">'[2]Inputs &amp; Adjustments'!$CX$9</definedName>
    <definedName name="IA_closed_preApril" localSheetId="8">'[1]Inputs &amp; Adjustments'!$CX$6</definedName>
    <definedName name="IA_closed_preApril">'[2]Inputs &amp; Adjustments'!$CX$6</definedName>
    <definedName name="IA_conversion" localSheetId="8">'[1]Inputs &amp; Adjustments'!$CX$11</definedName>
    <definedName name="IA_conversion">'[2]Inputs &amp; Adjustments'!$CX$11</definedName>
    <definedName name="IA_new_free_school" localSheetId="8">'[1]Inputs &amp; Adjustments'!$CX$12</definedName>
    <definedName name="IA_new_free_school">'[2]Inputs &amp; Adjustments'!$CX$12</definedName>
    <definedName name="IA_NOR_change" localSheetId="8">'[1]Inputs &amp; Adjustments'!$CX$10</definedName>
    <definedName name="IA_NOR_change">'[2]Inputs &amp; Adjustments'!$CX$10</definedName>
    <definedName name="IA_open_postApril" localSheetId="8">'[1]Inputs &amp; Adjustments'!$CX$8</definedName>
    <definedName name="IA_open_postApril">'[2]Inputs &amp; Adjustments'!$CX$8</definedName>
    <definedName name="IA_open_preApril" localSheetId="8">'[1]Inputs &amp; Adjustments'!$CX$7</definedName>
    <definedName name="IA_open_preApril">'[2]Inputs &amp; Adjustments'!$CX$7</definedName>
    <definedName name="IDACI_B1_Pri" localSheetId="6">#REF!</definedName>
    <definedName name="IDACI_B1_Pri" localSheetId="7">#REF!</definedName>
    <definedName name="IDACI_B1_Pri" localSheetId="0">#REF!</definedName>
    <definedName name="IDACI_B1_Pri">#REF!</definedName>
    <definedName name="IDACI_B1_Pri_DD_rate" localSheetId="6">#REF!</definedName>
    <definedName name="IDACI_B1_Pri_DD_rate" localSheetId="7">#REF!</definedName>
    <definedName name="IDACI_B1_Pri_DD_rate" localSheetId="0">#REF!</definedName>
    <definedName name="IDACI_B1_Pri_DD_rate">#REF!</definedName>
    <definedName name="IDACI_B1_Sec" localSheetId="6">#REF!</definedName>
    <definedName name="IDACI_B1_Sec" localSheetId="7">#REF!</definedName>
    <definedName name="IDACI_B1_Sec" localSheetId="0">#REF!</definedName>
    <definedName name="IDACI_B1_Sec">#REF!</definedName>
    <definedName name="IDACI_B1_Sec_DD_rate" localSheetId="6">#REF!</definedName>
    <definedName name="IDACI_B1_Sec_DD_rate" localSheetId="7">#REF!</definedName>
    <definedName name="IDACI_B1_Sec_DD_rate" localSheetId="0">#REF!</definedName>
    <definedName name="IDACI_B1_Sec_DD_rate">#REF!</definedName>
    <definedName name="IDACI_B2_Pri" localSheetId="6">#REF!</definedName>
    <definedName name="IDACI_B2_Pri" localSheetId="7">#REF!</definedName>
    <definedName name="IDACI_B2_Pri" localSheetId="0">#REF!</definedName>
    <definedName name="IDACI_B2_Pri">#REF!</definedName>
    <definedName name="IDACI_B2_Pri_DD_rate" localSheetId="6">#REF!</definedName>
    <definedName name="IDACI_B2_Pri_DD_rate" localSheetId="7">#REF!</definedName>
    <definedName name="IDACI_B2_Pri_DD_rate" localSheetId="0">#REF!</definedName>
    <definedName name="IDACI_B2_Pri_DD_rate">#REF!</definedName>
    <definedName name="IDACI_B2_Sec" localSheetId="6">#REF!</definedName>
    <definedName name="IDACI_B2_Sec" localSheetId="7">#REF!</definedName>
    <definedName name="IDACI_B2_Sec" localSheetId="0">#REF!</definedName>
    <definedName name="IDACI_B2_Sec">#REF!</definedName>
    <definedName name="IDACI_B2_Sec_DD_rate" localSheetId="6">#REF!</definedName>
    <definedName name="IDACI_B2_Sec_DD_rate" localSheetId="7">#REF!</definedName>
    <definedName name="IDACI_B2_Sec_DD_rate" localSheetId="0">#REF!</definedName>
    <definedName name="IDACI_B2_Sec_DD_rate">#REF!</definedName>
    <definedName name="IDACI_B3_Pri" localSheetId="6">#REF!</definedName>
    <definedName name="IDACI_B3_Pri" localSheetId="7">#REF!</definedName>
    <definedName name="IDACI_B3_Pri" localSheetId="0">#REF!</definedName>
    <definedName name="IDACI_B3_Pri">#REF!</definedName>
    <definedName name="IDACI_B3_Pri_DD_rate" localSheetId="6">#REF!</definedName>
    <definedName name="IDACI_B3_Pri_DD_rate" localSheetId="7">#REF!</definedName>
    <definedName name="IDACI_B3_Pri_DD_rate" localSheetId="0">#REF!</definedName>
    <definedName name="IDACI_B3_Pri_DD_rate">#REF!</definedName>
    <definedName name="IDACI_B3_Sec" localSheetId="6">#REF!</definedName>
    <definedName name="IDACI_B3_Sec" localSheetId="7">#REF!</definedName>
    <definedName name="IDACI_B3_Sec" localSheetId="0">#REF!</definedName>
    <definedName name="IDACI_B3_Sec">#REF!</definedName>
    <definedName name="IDACI_B3_Sec_DD_rate" localSheetId="6">#REF!</definedName>
    <definedName name="IDACI_B3_Sec_DD_rate" localSheetId="7">#REF!</definedName>
    <definedName name="IDACI_B3_Sec_DD_rate" localSheetId="0">#REF!</definedName>
    <definedName name="IDACI_B3_Sec_DD_rate">#REF!</definedName>
    <definedName name="IDACI_B4_Pri" localSheetId="6">#REF!</definedName>
    <definedName name="IDACI_B4_Pri" localSheetId="7">#REF!</definedName>
    <definedName name="IDACI_B4_Pri" localSheetId="0">#REF!</definedName>
    <definedName name="IDACI_B4_Pri">#REF!</definedName>
    <definedName name="IDACI_B4_Pri_DD_rate" localSheetId="6">#REF!</definedName>
    <definedName name="IDACI_B4_Pri_DD_rate" localSheetId="7">#REF!</definedName>
    <definedName name="IDACI_B4_Pri_DD_rate" localSheetId="0">#REF!</definedName>
    <definedName name="IDACI_B4_Pri_DD_rate">#REF!</definedName>
    <definedName name="IDACI_B4_Sec" localSheetId="6">#REF!</definedName>
    <definedName name="IDACI_B4_Sec" localSheetId="7">#REF!</definedName>
    <definedName name="IDACI_B4_Sec" localSheetId="0">#REF!</definedName>
    <definedName name="IDACI_B4_Sec">#REF!</definedName>
    <definedName name="IDACI_B4_Sec_DD_rate" localSheetId="6">#REF!</definedName>
    <definedName name="IDACI_B4_Sec_DD_rate" localSheetId="7">#REF!</definedName>
    <definedName name="IDACI_B4_Sec_DD_rate" localSheetId="0">#REF!</definedName>
    <definedName name="IDACI_B4_Sec_DD_rate">#REF!</definedName>
    <definedName name="IDACI_B5_Pri" localSheetId="6">#REF!</definedName>
    <definedName name="IDACI_B5_Pri" localSheetId="7">#REF!</definedName>
    <definedName name="IDACI_B5_Pri" localSheetId="0">#REF!</definedName>
    <definedName name="IDACI_B5_Pri">#REF!</definedName>
    <definedName name="IDACI_B5_Pri_DD_rate" localSheetId="6">#REF!</definedName>
    <definedName name="IDACI_B5_Pri_DD_rate" localSheetId="7">#REF!</definedName>
    <definedName name="IDACI_B5_Pri_DD_rate" localSheetId="0">#REF!</definedName>
    <definedName name="IDACI_B5_Pri_DD_rate">#REF!</definedName>
    <definedName name="IDACI_B5_Sec" localSheetId="6">#REF!</definedName>
    <definedName name="IDACI_B5_Sec" localSheetId="7">#REF!</definedName>
    <definedName name="IDACI_B5_Sec" localSheetId="0">#REF!</definedName>
    <definedName name="IDACI_B5_Sec">#REF!</definedName>
    <definedName name="IDACI_B5_Sec_DD_rate" localSheetId="6">#REF!</definedName>
    <definedName name="IDACI_B5_Sec_DD_rate" localSheetId="7">#REF!</definedName>
    <definedName name="IDACI_B5_Sec_DD_rate" localSheetId="0">#REF!</definedName>
    <definedName name="IDACI_B5_Sec_DD_rate">#REF!</definedName>
    <definedName name="IDACI_B6_Pri" localSheetId="6">#REF!</definedName>
    <definedName name="IDACI_B6_Pri" localSheetId="7">#REF!</definedName>
    <definedName name="IDACI_B6_Pri" localSheetId="0">#REF!</definedName>
    <definedName name="IDACI_B6_Pri">#REF!</definedName>
    <definedName name="IDACI_B6_Pri_DD_rate" localSheetId="6">#REF!</definedName>
    <definedName name="IDACI_B6_Pri_DD_rate" localSheetId="7">#REF!</definedName>
    <definedName name="IDACI_B6_Pri_DD_rate" localSheetId="0">#REF!</definedName>
    <definedName name="IDACI_B6_Pri_DD_rate">#REF!</definedName>
    <definedName name="IDACI_B6_Sec" localSheetId="6">#REF!</definedName>
    <definedName name="IDACI_B6_Sec" localSheetId="7">#REF!</definedName>
    <definedName name="IDACI_B6_Sec" localSheetId="0">#REF!</definedName>
    <definedName name="IDACI_B6_Sec">#REF!</definedName>
    <definedName name="IDACI_B6_Sec_DD_rate" localSheetId="6">#REF!</definedName>
    <definedName name="IDACI_B6_Sec_DD_rate" localSheetId="7">#REF!</definedName>
    <definedName name="IDACI_B6_Sec_DD_rate" localSheetId="0">#REF!</definedName>
    <definedName name="IDACI_B6_Sec_DD_rate">#REF!</definedName>
    <definedName name="InstType1">#REF!</definedName>
    <definedName name="InstType2">#REF!</definedName>
    <definedName name="LA_Code" localSheetId="8">[1]Cover!$C$4</definedName>
    <definedName name="LA_Code">[2]Cover!$C$4</definedName>
    <definedName name="LA_List" localSheetId="6">#REF!</definedName>
    <definedName name="LA_List">#REF!</definedName>
    <definedName name="LA_Name" localSheetId="8">[1]Cover!$C$3</definedName>
    <definedName name="LA_Name">[2]Cover!$C$3</definedName>
    <definedName name="LAC_Pri_DD_rate" localSheetId="6">#REF!</definedName>
    <definedName name="LAC_Pri_DD_rate" localSheetId="7">#REF!</definedName>
    <definedName name="LAC_Pri_DD_rate" localSheetId="0">#REF!</definedName>
    <definedName name="LAC_Pri_DD_rate">#REF!</definedName>
    <definedName name="LAC_Rate" localSheetId="6">#REF!</definedName>
    <definedName name="LAC_Rate" localSheetId="7">#REF!</definedName>
    <definedName name="LAC_Rate" localSheetId="0">#REF!</definedName>
    <definedName name="LAC_Rate">#REF!</definedName>
    <definedName name="LAC_Sec_DD_rate" localSheetId="6">#REF!</definedName>
    <definedName name="LAC_Sec_DD_rate" localSheetId="7">#REF!</definedName>
    <definedName name="LAC_Sec_DD_rate" localSheetId="0">#REF!</definedName>
    <definedName name="LAC_Sec_DD_rate">#REF!</definedName>
    <definedName name="LACode" localSheetId="6">#REF!</definedName>
    <definedName name="LACode" localSheetId="0">#REF!</definedName>
    <definedName name="LACode">#REF!</definedName>
    <definedName name="LCHI_Pri" localSheetId="6">#REF!</definedName>
    <definedName name="LCHI_Pri" localSheetId="7">#REF!</definedName>
    <definedName name="LCHI_Pri" localSheetId="0">#REF!</definedName>
    <definedName name="LCHI_Pri">#REF!</definedName>
    <definedName name="LCHI_Pri_DD_rate" localSheetId="6">#REF!</definedName>
    <definedName name="LCHI_Pri_DD_rate" localSheetId="7">#REF!</definedName>
    <definedName name="LCHI_Pri_DD_rate" localSheetId="0">#REF!</definedName>
    <definedName name="LCHI_Pri_DD_rate">#REF!</definedName>
    <definedName name="LCHI_Pri_Option">#REF!</definedName>
    <definedName name="LCHI_Sec" localSheetId="6">#REF!</definedName>
    <definedName name="LCHI_Sec" localSheetId="7">#REF!</definedName>
    <definedName name="LCHI_Sec" localSheetId="0">#REF!</definedName>
    <definedName name="LCHI_Sec">#REF!</definedName>
    <definedName name="LCHI_Sec_DD_rate" localSheetId="6">#REF!</definedName>
    <definedName name="LCHI_Sec_DD_rate" localSheetId="7">#REF!</definedName>
    <definedName name="LCHI_Sec_DD_rate" localSheetId="0">#REF!</definedName>
    <definedName name="LCHI_Sec_DD_rate">#REF!</definedName>
    <definedName name="Lump_sum_Pri_DD_rate" localSheetId="6">#REF!</definedName>
    <definedName name="Lump_sum_Pri_DD_rate" localSheetId="7">#REF!</definedName>
    <definedName name="Lump_sum_Pri_DD_rate" localSheetId="0">#REF!</definedName>
    <definedName name="Lump_sum_Pri_DD_rate">#REF!</definedName>
    <definedName name="Lump_sum_Sec_DD_rate" localSheetId="6">#REF!</definedName>
    <definedName name="Lump_sum_Sec_DD_rate" localSheetId="7">#REF!</definedName>
    <definedName name="Lump_sum_Sec_DD_rate" localSheetId="0">#REF!</definedName>
    <definedName name="Lump_sum_Sec_DD_rate">#REF!</definedName>
    <definedName name="Lump_Sum_total" localSheetId="6">#REF!</definedName>
    <definedName name="Lump_Sum_total" localSheetId="7">#REF!</definedName>
    <definedName name="Lump_Sum_total" localSheetId="0">#REF!</definedName>
    <definedName name="Lump_Sum_total">#REF!</definedName>
    <definedName name="MFG_Rate" localSheetId="6">#REF!</definedName>
    <definedName name="MFG_Rate" localSheetId="7">#REF!</definedName>
    <definedName name="MFG_Rate" localSheetId="0">#REF!</definedName>
    <definedName name="MFG_Rate">#REF!</definedName>
    <definedName name="MFG_Total" localSheetId="6">#REF!</definedName>
    <definedName name="MFG_Total" localSheetId="7">#REF!</definedName>
    <definedName name="MFG_Total" localSheetId="0">#REF!</definedName>
    <definedName name="MFG_Total">#REF!</definedName>
    <definedName name="Mid_dist_taper" localSheetId="8">[1]Proforma!$J$47</definedName>
    <definedName name="Mid_dist_taper">[2]Proforma!$J$47</definedName>
    <definedName name="Mid_distance_threshold" localSheetId="6">#REF!</definedName>
    <definedName name="Mid_distance_threshold" localSheetId="7">#REF!</definedName>
    <definedName name="Mid_distance_threshold" localSheetId="0">#REF!</definedName>
    <definedName name="Mid_distance_threshold">#REF!</definedName>
    <definedName name="Mid_PupilNo_threshold" localSheetId="6">#REF!</definedName>
    <definedName name="Mid_PupilNo_threshold" localSheetId="7">#REF!</definedName>
    <definedName name="Mid_PupilNo_threshold" localSheetId="0">#REF!</definedName>
    <definedName name="Mid_PupilNo_threshold">#REF!</definedName>
    <definedName name="min_pupil_rate_KS3" localSheetId="6">#REF!</definedName>
    <definedName name="min_pupil_rate_KS3" localSheetId="7">#REF!</definedName>
    <definedName name="min_pupil_rate_KS3" localSheetId="0">#REF!</definedName>
    <definedName name="min_pupil_rate_KS3">#REF!</definedName>
    <definedName name="min_pupil_rate_KS4" localSheetId="6">#REF!</definedName>
    <definedName name="min_pupil_rate_KS4" localSheetId="7">#REF!</definedName>
    <definedName name="min_pupil_rate_KS4" localSheetId="0">#REF!</definedName>
    <definedName name="min_pupil_rate_KS4">#REF!</definedName>
    <definedName name="min_pupil_rate_pri" localSheetId="6">#REF!</definedName>
    <definedName name="min_pupil_rate_pri" localSheetId="7">#REF!</definedName>
    <definedName name="min_pupil_rate_pri" localSheetId="0">#REF!</definedName>
    <definedName name="min_pupil_rate_pri">#REF!</definedName>
    <definedName name="min_pupil_rate_sec" localSheetId="6">#REF!</definedName>
    <definedName name="min_pupil_rate_sec" localSheetId="0">#REF!</definedName>
    <definedName name="min_pupil_rate_sec">#REF!</definedName>
    <definedName name="Mobility_Pri" localSheetId="6">#REF!</definedName>
    <definedName name="Mobility_Pri" localSheetId="7">#REF!</definedName>
    <definedName name="Mobility_Pri" localSheetId="0">#REF!</definedName>
    <definedName name="Mobility_Pri">#REF!</definedName>
    <definedName name="Mobility_Pri_DD_Rate" localSheetId="6">#REF!</definedName>
    <definedName name="Mobility_Pri_DD_Rate" localSheetId="7">#REF!</definedName>
    <definedName name="Mobility_Pri_DD_Rate" localSheetId="0">#REF!</definedName>
    <definedName name="Mobility_Pri_DD_Rate">#REF!</definedName>
    <definedName name="Mobility_Sec" localSheetId="6">#REF!</definedName>
    <definedName name="Mobility_Sec" localSheetId="7">#REF!</definedName>
    <definedName name="Mobility_Sec" localSheetId="0">#REF!</definedName>
    <definedName name="Mobility_Sec">#REF!</definedName>
    <definedName name="Mobility_Sec_DD_Rate" localSheetId="6">#REF!</definedName>
    <definedName name="Mobility_Sec_DD_Rate" localSheetId="7">#REF!</definedName>
    <definedName name="Mobility_Sec_DD_Rate" localSheetId="0">#REF!</definedName>
    <definedName name="Mobility_Sec_DD_Rate">#REF!</definedName>
    <definedName name="mppf_pri" localSheetId="6">#REF!</definedName>
    <definedName name="mppf_pri" localSheetId="7">#REF!</definedName>
    <definedName name="mppf_pri" localSheetId="0">#REF!</definedName>
    <definedName name="mppf_pri">#REF!</definedName>
    <definedName name="mppf_sec" localSheetId="6">#REF!</definedName>
    <definedName name="mppf_sec" localSheetId="7">#REF!</definedName>
    <definedName name="mppf_sec" localSheetId="0">#REF!</definedName>
    <definedName name="mppf_sec">#REF!</definedName>
    <definedName name="Notional_SEN_AWPU_KS3" localSheetId="6">#REF!</definedName>
    <definedName name="Notional_SEN_AWPU_KS3" localSheetId="7">#REF!</definedName>
    <definedName name="Notional_SEN_AWPU_KS3" localSheetId="0">#REF!</definedName>
    <definedName name="Notional_SEN_AWPU_KS3">#REF!</definedName>
    <definedName name="Notional_SEN_AWPU_KS4" localSheetId="6">#REF!</definedName>
    <definedName name="Notional_SEN_AWPU_KS4" localSheetId="7">#REF!</definedName>
    <definedName name="Notional_SEN_AWPU_KS4" localSheetId="0">#REF!</definedName>
    <definedName name="Notional_SEN_AWPU_KS4">#REF!</definedName>
    <definedName name="Notional_SEN_AWPU_Pri" localSheetId="6">#REF!</definedName>
    <definedName name="Notional_SEN_AWPU_Pri" localSheetId="7">#REF!</definedName>
    <definedName name="Notional_SEN_AWPU_Pri" localSheetId="0">#REF!</definedName>
    <definedName name="Notional_SEN_AWPU_Pri">#REF!</definedName>
    <definedName name="Notional_SEN_EAL_Pri" localSheetId="6">#REF!</definedName>
    <definedName name="Notional_SEN_EAL_Pri" localSheetId="7">#REF!</definedName>
    <definedName name="Notional_SEN_EAL_Pri" localSheetId="0">#REF!</definedName>
    <definedName name="Notional_SEN_EAL_Pri">#REF!</definedName>
    <definedName name="Notional_SEN_EAL_Sec" localSheetId="6">#REF!</definedName>
    <definedName name="Notional_SEN_EAL_Sec" localSheetId="7">#REF!</definedName>
    <definedName name="Notional_SEN_EAL_Sec" localSheetId="0">#REF!</definedName>
    <definedName name="Notional_SEN_EAL_Sec">#REF!</definedName>
    <definedName name="Notional_SEN_Ever6_Pri" localSheetId="6">#REF!</definedName>
    <definedName name="Notional_SEN_Ever6_Pri" localSheetId="7">#REF!</definedName>
    <definedName name="Notional_SEN_Ever6_Pri" localSheetId="0">#REF!</definedName>
    <definedName name="Notional_SEN_Ever6_Pri">#REF!</definedName>
    <definedName name="Notional_SEN_Ever6_Sec" localSheetId="6">#REF!</definedName>
    <definedName name="Notional_SEN_Ever6_Sec" localSheetId="7">#REF!</definedName>
    <definedName name="Notional_SEN_Ever6_Sec" localSheetId="0">#REF!</definedName>
    <definedName name="Notional_SEN_Ever6_Sec">#REF!</definedName>
    <definedName name="Notional_SEN_ExCir2" localSheetId="6">#REF!</definedName>
    <definedName name="Notional_SEN_ExCir2" localSheetId="7">#REF!</definedName>
    <definedName name="Notional_SEN_ExCir2" localSheetId="0">#REF!</definedName>
    <definedName name="Notional_SEN_ExCir2">#REF!</definedName>
    <definedName name="Notional_SEN_ExCir3" localSheetId="6">#REF!</definedName>
    <definedName name="Notional_SEN_ExCir3" localSheetId="7">#REF!</definedName>
    <definedName name="Notional_SEN_ExCir3" localSheetId="0">#REF!</definedName>
    <definedName name="Notional_SEN_ExCir3">#REF!</definedName>
    <definedName name="Notional_SEN_ExCir4" localSheetId="6">#REF!</definedName>
    <definedName name="Notional_SEN_ExCir4" localSheetId="7">#REF!</definedName>
    <definedName name="Notional_SEN_ExCir4" localSheetId="0">#REF!</definedName>
    <definedName name="Notional_SEN_ExCir4">#REF!</definedName>
    <definedName name="Notional_SEN_ExCir5" localSheetId="6">#REF!</definedName>
    <definedName name="Notional_SEN_ExCir5" localSheetId="7">#REF!</definedName>
    <definedName name="Notional_SEN_ExCir5" localSheetId="0">#REF!</definedName>
    <definedName name="Notional_SEN_ExCir5">#REF!</definedName>
    <definedName name="Notional_SEN_ExCir6" localSheetId="6">#REF!</definedName>
    <definedName name="Notional_SEN_ExCir6" localSheetId="7">#REF!</definedName>
    <definedName name="Notional_SEN_ExCir6" localSheetId="0">#REF!</definedName>
    <definedName name="Notional_SEN_ExCir6">#REF!</definedName>
    <definedName name="Notional_SEN_ExCir7" localSheetId="6">#REF!</definedName>
    <definedName name="Notional_SEN_ExCir7" localSheetId="7">#REF!</definedName>
    <definedName name="Notional_SEN_ExCir7" localSheetId="0">#REF!</definedName>
    <definedName name="Notional_SEN_ExCir7">#REF!</definedName>
    <definedName name="Notional_SEN_FSM_Pri" localSheetId="6">#REF!</definedName>
    <definedName name="Notional_SEN_FSM_Pri" localSheetId="7">#REF!</definedName>
    <definedName name="Notional_SEN_FSM_Pri" localSheetId="0">#REF!</definedName>
    <definedName name="Notional_SEN_FSM_Pri">#REF!</definedName>
    <definedName name="Notional_SEN_FSM_Sec" localSheetId="6">#REF!</definedName>
    <definedName name="Notional_SEN_FSM_Sec" localSheetId="7">#REF!</definedName>
    <definedName name="Notional_SEN_FSM_Sec" localSheetId="0">#REF!</definedName>
    <definedName name="Notional_SEN_FSM_Sec">#REF!</definedName>
    <definedName name="Notional_SEN_IDACI_B1_Pri" localSheetId="6">#REF!</definedName>
    <definedName name="Notional_SEN_IDACI_B1_Pri" localSheetId="7">#REF!</definedName>
    <definedName name="Notional_SEN_IDACI_B1_Pri" localSheetId="0">#REF!</definedName>
    <definedName name="Notional_SEN_IDACI_B1_Pri">#REF!</definedName>
    <definedName name="Notional_SEN_IDACI_B1_Sec" localSheetId="6">#REF!</definedName>
    <definedName name="Notional_SEN_IDACI_B1_Sec" localSheetId="7">#REF!</definedName>
    <definedName name="Notional_SEN_IDACI_B1_Sec" localSheetId="0">#REF!</definedName>
    <definedName name="Notional_SEN_IDACI_B1_Sec">#REF!</definedName>
    <definedName name="Notional_SEN_IDACI_B2_Pri" localSheetId="6">#REF!</definedName>
    <definedName name="Notional_SEN_IDACI_B2_Pri" localSheetId="7">#REF!</definedName>
    <definedName name="Notional_SEN_IDACI_B2_Pri" localSheetId="0">#REF!</definedName>
    <definedName name="Notional_SEN_IDACI_B2_Pri">#REF!</definedName>
    <definedName name="Notional_SEN_IDACI_B2_Sec" localSheetId="6">#REF!</definedName>
    <definedName name="Notional_SEN_IDACI_B2_Sec" localSheetId="7">#REF!</definedName>
    <definedName name="Notional_SEN_IDACI_B2_Sec" localSheetId="0">#REF!</definedName>
    <definedName name="Notional_SEN_IDACI_B2_Sec">#REF!</definedName>
    <definedName name="Notional_SEN_IDACI_B3_Pri" localSheetId="6">#REF!</definedName>
    <definedName name="Notional_SEN_IDACI_B3_Pri" localSheetId="7">#REF!</definedName>
    <definedName name="Notional_SEN_IDACI_B3_Pri" localSheetId="0">#REF!</definedName>
    <definedName name="Notional_SEN_IDACI_B3_Pri">#REF!</definedName>
    <definedName name="Notional_SEN_IDACI_B3_Sec" localSheetId="6">#REF!</definedName>
    <definedName name="Notional_SEN_IDACI_B3_Sec" localSheetId="7">#REF!</definedName>
    <definedName name="Notional_SEN_IDACI_B3_Sec" localSheetId="0">#REF!</definedName>
    <definedName name="Notional_SEN_IDACI_B3_Sec">#REF!</definedName>
    <definedName name="Notional_SEN_IDACI_B4_Pri" localSheetId="6">#REF!</definedName>
    <definedName name="Notional_SEN_IDACI_B4_Pri" localSheetId="7">#REF!</definedName>
    <definedName name="Notional_SEN_IDACI_B4_Pri" localSheetId="0">#REF!</definedName>
    <definedName name="Notional_SEN_IDACI_B4_Pri">#REF!</definedName>
    <definedName name="Notional_SEN_IDACI_B4_Sec" localSheetId="6">#REF!</definedName>
    <definedName name="Notional_SEN_IDACI_B4_Sec" localSheetId="7">#REF!</definedName>
    <definedName name="Notional_SEN_IDACI_B4_Sec" localSheetId="0">#REF!</definedName>
    <definedName name="Notional_SEN_IDACI_B4_Sec">#REF!</definedName>
    <definedName name="Notional_SEN_IDACI_B5_Pri" localSheetId="6">#REF!</definedName>
    <definedName name="Notional_SEN_IDACI_B5_Pri" localSheetId="7">#REF!</definedName>
    <definedName name="Notional_SEN_IDACI_B5_Pri" localSheetId="0">#REF!</definedName>
    <definedName name="Notional_SEN_IDACI_B5_Pri">#REF!</definedName>
    <definedName name="Notional_SEN_IDACI_B5_Sec" localSheetId="6">#REF!</definedName>
    <definedName name="Notional_SEN_IDACI_B5_Sec" localSheetId="7">#REF!</definedName>
    <definedName name="Notional_SEN_IDACI_B5_Sec" localSheetId="0">#REF!</definedName>
    <definedName name="Notional_SEN_IDACI_B5_Sec">#REF!</definedName>
    <definedName name="Notional_SEN_IDACI_B6_Pri" localSheetId="6">#REF!</definedName>
    <definedName name="Notional_SEN_IDACI_B6_Pri" localSheetId="7">#REF!</definedName>
    <definedName name="Notional_SEN_IDACI_B6_Pri" localSheetId="0">#REF!</definedName>
    <definedName name="Notional_SEN_IDACI_B6_Pri">#REF!</definedName>
    <definedName name="Notional_SEN_IDACI_B6_Sec" localSheetId="6">#REF!</definedName>
    <definedName name="Notional_SEN_IDACI_B6_Sec" localSheetId="7">#REF!</definedName>
    <definedName name="Notional_SEN_IDACI_B6_Sec" localSheetId="0">#REF!</definedName>
    <definedName name="Notional_SEN_IDACI_B6_Sec">#REF!</definedName>
    <definedName name="Notional_SEN_LAC" localSheetId="6">#REF!</definedName>
    <definedName name="Notional_SEN_LAC" localSheetId="7">#REF!</definedName>
    <definedName name="Notional_SEN_LAC" localSheetId="0">#REF!</definedName>
    <definedName name="Notional_SEN_LAC">#REF!</definedName>
    <definedName name="Notional_SEN_LCHI_Pri" localSheetId="6">#REF!</definedName>
    <definedName name="Notional_SEN_LCHI_Pri" localSheetId="7">#REF!</definedName>
    <definedName name="Notional_SEN_LCHI_Pri" localSheetId="0">#REF!</definedName>
    <definedName name="Notional_SEN_LCHI_Pri">#REF!</definedName>
    <definedName name="Notional_SEN_LCHI_Sec" localSheetId="6">#REF!</definedName>
    <definedName name="Notional_SEN_LCHI_Sec" localSheetId="7">#REF!</definedName>
    <definedName name="Notional_SEN_LCHI_Sec" localSheetId="0">#REF!</definedName>
    <definedName name="Notional_SEN_LCHI_Sec">#REF!</definedName>
    <definedName name="Notional_SEN_Lump_sum_Pri" localSheetId="6">#REF!</definedName>
    <definedName name="Notional_SEN_Lump_sum_Pri" localSheetId="7">#REF!</definedName>
    <definedName name="Notional_SEN_Lump_sum_Pri" localSheetId="0">#REF!</definedName>
    <definedName name="Notional_SEN_Lump_sum_Pri">#REF!</definedName>
    <definedName name="Notional_SEN_Lump_sum_Sec" localSheetId="6">#REF!</definedName>
    <definedName name="Notional_SEN_Lump_sum_Sec" localSheetId="7">#REF!</definedName>
    <definedName name="Notional_SEN_Lump_sum_Sec" localSheetId="0">#REF!</definedName>
    <definedName name="Notional_SEN_Lump_sum_Sec">#REF!</definedName>
    <definedName name="Notional_SEN_MFG" localSheetId="6">#REF!</definedName>
    <definedName name="Notional_SEN_MFG" localSheetId="0">#REF!</definedName>
    <definedName name="Notional_SEN_MFG">#REF!</definedName>
    <definedName name="Notional_SEN_Mobility_Pri" localSheetId="6">#REF!</definedName>
    <definedName name="Notional_SEN_Mobility_Pri" localSheetId="7">#REF!</definedName>
    <definedName name="Notional_SEN_Mobility_Pri" localSheetId="0">#REF!</definedName>
    <definedName name="Notional_SEN_Mobility_Pri">#REF!</definedName>
    <definedName name="Notional_SEN_Mobility_Sec" localSheetId="6">#REF!</definedName>
    <definedName name="Notional_SEN_Mobility_Sec" localSheetId="7">#REF!</definedName>
    <definedName name="Notional_SEN_Mobility_Sec" localSheetId="0">#REF!</definedName>
    <definedName name="Notional_SEN_Mobility_Sec">#REF!</definedName>
    <definedName name="Notional_SEN_MPPF" localSheetId="6">#REF!</definedName>
    <definedName name="Notional_SEN_MPPF" localSheetId="0">#REF!</definedName>
    <definedName name="Notional_SEN_MPPF">#REF!</definedName>
    <definedName name="Notional_SEN_PFI" localSheetId="6">#REF!</definedName>
    <definedName name="Notional_SEN_PFI" localSheetId="7">#REF!</definedName>
    <definedName name="Notional_SEN_PFI" localSheetId="0">#REF!</definedName>
    <definedName name="Notional_SEN_PFI">#REF!</definedName>
    <definedName name="Notional_SEN_Rates" localSheetId="6">#REF!</definedName>
    <definedName name="Notional_SEN_Rates" localSheetId="7">#REF!</definedName>
    <definedName name="Notional_SEN_Rates" localSheetId="0">#REF!</definedName>
    <definedName name="Notional_SEN_Rates">#REF!</definedName>
    <definedName name="Notional_SEN_SixthForm">#REF!</definedName>
    <definedName name="Notional_SEN_Sparsity_Pri" localSheetId="6">#REF!</definedName>
    <definedName name="Notional_SEN_Sparsity_Pri" localSheetId="7">#REF!</definedName>
    <definedName name="Notional_SEN_Sparsity_Pri" localSheetId="0">#REF!</definedName>
    <definedName name="Notional_SEN_Sparsity_Pri">#REF!</definedName>
    <definedName name="Notional_SEN_Sparsity_Sec" localSheetId="6">#REF!</definedName>
    <definedName name="Notional_SEN_Sparsity_Sec" localSheetId="7">#REF!</definedName>
    <definedName name="Notional_SEN_Sparsity_Sec" localSheetId="0">#REF!</definedName>
    <definedName name="Notional_SEN_Sparsity_Sec">#REF!</definedName>
    <definedName name="Notional_SEN_Split_sites" localSheetId="6">#REF!</definedName>
    <definedName name="Notional_SEN_Split_sites" localSheetId="7">#REF!</definedName>
    <definedName name="Notional_SEN_Split_sites" localSheetId="0">#REF!</definedName>
    <definedName name="Notional_SEN_Split_sites">#REF!</definedName>
    <definedName name="PFI_Total" localSheetId="6">#REF!</definedName>
    <definedName name="PFI_Total" localSheetId="7">#REF!</definedName>
    <definedName name="PFI_Total" localSheetId="0">#REF!</definedName>
    <definedName name="PFI_Total">#REF!</definedName>
    <definedName name="previous_year" localSheetId="8">[3]Cover!$T$9</definedName>
    <definedName name="previous_year">[4]Cover!$T$9</definedName>
    <definedName name="previous_year_full" localSheetId="8">[1]Cover!$T$16</definedName>
    <definedName name="previous_year_full">[2]Cover!$T$16</definedName>
    <definedName name="Pri_dist_taper" localSheetId="8">[1]Proforma!$J$45</definedName>
    <definedName name="Pri_dist_taper">[2]Proforma!$J$45</definedName>
    <definedName name="Pri_distance_threshold" localSheetId="6">#REF!</definedName>
    <definedName name="Pri_distance_threshold" localSheetId="7">#REF!</definedName>
    <definedName name="Pri_distance_threshold" localSheetId="0">#REF!</definedName>
    <definedName name="Pri_distance_threshold">#REF!</definedName>
    <definedName name="Pri_PupilNo_threshold" localSheetId="6">#REF!</definedName>
    <definedName name="Pri_PupilNo_threshold" localSheetId="7">#REF!</definedName>
    <definedName name="Pri_PupilNo_threshold" localSheetId="0">#REF!</definedName>
    <definedName name="Pri_PupilNo_threshold">#REF!</definedName>
    <definedName name="Primary_Lump_sum" localSheetId="6">#REF!</definedName>
    <definedName name="Primary_Lump_sum" localSheetId="7">#REF!</definedName>
    <definedName name="Primary_Lump_sum" localSheetId="0">#REF!</definedName>
    <definedName name="Primary_Lump_sum">#REF!</definedName>
    <definedName name="_xlnm.Print_Area" localSheetId="8">'IR 24-25'!$D$1:$AA$44</definedName>
    <definedName name="_xlnm.Print_Area" localSheetId="7">'MFG-Gains A4'!$A$1:$H$42</definedName>
    <definedName name="_xlnm.Print_Area" localSheetId="3">Primary!$A$1:$K$80</definedName>
    <definedName name="_xlnm.Print_Area" localSheetId="4">Secondary!$A$1:$K$81</definedName>
    <definedName name="Print_Area_MI">#REF!</definedName>
    <definedName name="Print_Titles_MI">#REF!</definedName>
    <definedName name="ProformaAdditionalFundingFromHN" localSheetId="8">[1]Proforma!$J$79</definedName>
    <definedName name="ProformaAdditionalFundingFromHN">[2]Proforma!$J$79</definedName>
    <definedName name="ProformaExceptionalCircumstanceTotals" localSheetId="8">[1]Proforma!$J$55:$J$61</definedName>
    <definedName name="ProformaExceptionalCircumstanceTotals">[2]Proforma!$J$55:$J$61</definedName>
    <definedName name="ProformaFallingRollsFund" localSheetId="8">[1]Proforma!$J$81</definedName>
    <definedName name="ProformaFallingRollsFund">[2]Proforma!$J$81</definedName>
    <definedName name="ProformaGrowthFund" localSheetId="8">[1]Proforma!$J$80</definedName>
    <definedName name="ProformaGrowthFund">[2]Proforma!$J$80</definedName>
    <definedName name="ProformaHNThreshold" localSheetId="8">[1]Proforma!$J$78</definedName>
    <definedName name="ProformaHNThreshold">[2]Proforma!$J$78</definedName>
    <definedName name="PY_MFG_Exclusion_Totals" localSheetId="8">'[1]22-23 final baselines'!$Y$5:$AE$5</definedName>
    <definedName name="PY_MFG_Exclusion_Totals">'[2]22-23 final baselines'!$Y$5:$AE$5</definedName>
    <definedName name="Rates_Total" localSheetId="6">#REF!</definedName>
    <definedName name="Rates_Total" localSheetId="7">#REF!</definedName>
    <definedName name="Rates_Total" localSheetId="0">#REF!</definedName>
    <definedName name="Rates_Total">#REF!</definedName>
    <definedName name="Reasons_list" localSheetId="6">#REF!</definedName>
    <definedName name="Reasons_list" localSheetId="7">#REF!</definedName>
    <definedName name="Reasons_list" localSheetId="0">#REF!</definedName>
    <definedName name="Reasons_list">#REF!</definedName>
    <definedName name="Reception_Uplift_YesNo" localSheetId="6">#REF!</definedName>
    <definedName name="Reception_Uplift_YesNo" localSheetId="7">#REF!</definedName>
    <definedName name="Reception_Uplift_YesNo" localSheetId="0">#REF!</definedName>
    <definedName name="Reception_Uplift_YesNo">#REF!</definedName>
    <definedName name="Scaling_Factor" localSheetId="6">#REF!</definedName>
    <definedName name="Scaling_Factor" localSheetId="7">#REF!</definedName>
    <definedName name="Scaling_Factor" localSheetId="0">#REF!</definedName>
    <definedName name="Scaling_Factor">#REF!</definedName>
    <definedName name="School_list" localSheetId="6">#REF!</definedName>
    <definedName name="School_list" localSheetId="7">#REF!</definedName>
    <definedName name="School_list" localSheetId="0">#REF!</definedName>
    <definedName name="School_list">#REF!</definedName>
    <definedName name="schools">#REF!</definedName>
    <definedName name="Sec_dist_taper" localSheetId="8">[1]Proforma!$J$46</definedName>
    <definedName name="Sec_dist_taper">[2]Proforma!$J$46</definedName>
    <definedName name="Sec_distance_threshold" localSheetId="6">#REF!</definedName>
    <definedName name="Sec_distance_threshold" localSheetId="7">#REF!</definedName>
    <definedName name="Sec_distance_threshold" localSheetId="0">#REF!</definedName>
    <definedName name="Sec_distance_threshold">#REF!</definedName>
    <definedName name="Sec_PupilNo_threshold" localSheetId="6">#REF!</definedName>
    <definedName name="Sec_PupilNo_threshold" localSheetId="7">#REF!</definedName>
    <definedName name="Sec_PupilNo_threshold" localSheetId="0">#REF!</definedName>
    <definedName name="Sec_PupilNo_threshold">#REF!</definedName>
    <definedName name="Secondary_Lump_Sum" localSheetId="6">#REF!</definedName>
    <definedName name="Secondary_Lump_Sum" localSheetId="7">#REF!</definedName>
    <definedName name="Secondary_Lump_Sum" localSheetId="0">#REF!</definedName>
    <definedName name="Secondary_Lump_Sum">#REF!</definedName>
    <definedName name="Sixth_Form_Total">#REF!</definedName>
    <definedName name="Sparsity_All_lump_sum" localSheetId="6">#REF!</definedName>
    <definedName name="Sparsity_All_lump_sum" localSheetId="7">#REF!</definedName>
    <definedName name="Sparsity_All_lump_sum" localSheetId="0">#REF!</definedName>
    <definedName name="Sparsity_All_lump_sum">#REF!</definedName>
    <definedName name="Sparsity_Mid_lump_sum" localSheetId="6">#REF!</definedName>
    <definedName name="Sparsity_Mid_lump_sum" localSheetId="7">#REF!</definedName>
    <definedName name="Sparsity_Mid_lump_sum" localSheetId="0">#REF!</definedName>
    <definedName name="Sparsity_Mid_lump_sum">#REF!</definedName>
    <definedName name="Sparsity_Pri_DD_percentage" localSheetId="6">#REF!</definedName>
    <definedName name="Sparsity_Pri_DD_percentage" localSheetId="7">#REF!</definedName>
    <definedName name="Sparsity_Pri_DD_percentage" localSheetId="0">#REF!</definedName>
    <definedName name="Sparsity_Pri_DD_percentage">#REF!</definedName>
    <definedName name="Sparsity_Pri_lump_sum" localSheetId="6">#REF!</definedName>
    <definedName name="Sparsity_Pri_lump_sum" localSheetId="7">#REF!</definedName>
    <definedName name="Sparsity_Pri_lump_sum" localSheetId="0">#REF!</definedName>
    <definedName name="Sparsity_Pri_lump_sum">#REF!</definedName>
    <definedName name="Sparsity_Sec_DD_percentage" localSheetId="6">#REF!</definedName>
    <definedName name="Sparsity_Sec_DD_percentage" localSheetId="7">#REF!</definedName>
    <definedName name="Sparsity_Sec_DD_percentage" localSheetId="0">#REF!</definedName>
    <definedName name="Sparsity_Sec_DD_percentage">#REF!</definedName>
    <definedName name="Sparsity_Sec_lump_sum" localSheetId="6">#REF!</definedName>
    <definedName name="Sparsity_Sec_lump_sum" localSheetId="7">#REF!</definedName>
    <definedName name="Sparsity_Sec_lump_sum" localSheetId="0">#REF!</definedName>
    <definedName name="Sparsity_Sec_lump_sum">#REF!</definedName>
    <definedName name="Sparsity_Total" localSheetId="6">#REF!</definedName>
    <definedName name="Sparsity_Total" localSheetId="7">#REF!</definedName>
    <definedName name="Sparsity_Total" localSheetId="0">#REF!</definedName>
    <definedName name="Sparsity_Total">#REF!</definedName>
    <definedName name="Split_sites_distance_rate" localSheetId="6">#REF!</definedName>
    <definedName name="Split_sites_distance_rate">#REF!</definedName>
    <definedName name="Split_sites_lump_sum" localSheetId="6">#REF!</definedName>
    <definedName name="Split_sites_lump_sum">#REF!</definedName>
    <definedName name="Split_Sites_Total" localSheetId="6">#REF!</definedName>
    <definedName name="Split_Sites_Total" localSheetId="7">#REF!</definedName>
    <definedName name="Split_Sites_Total" localSheetId="0">#REF!</definedName>
    <definedName name="Split_Sites_Total">#REF!</definedName>
    <definedName name="Tapered_all_lump_sum" localSheetId="6">#REF!</definedName>
    <definedName name="Tapered_all_lump_sum" localSheetId="7">#REF!</definedName>
    <definedName name="Tapered_all_lump_sum" localSheetId="0">#REF!</definedName>
    <definedName name="Tapered_all_lump_sum">#REF!</definedName>
    <definedName name="Tapered_mid_lump_sum" localSheetId="6">#REF!</definedName>
    <definedName name="Tapered_mid_lump_sum" localSheetId="7">#REF!</definedName>
    <definedName name="Tapered_mid_lump_sum" localSheetId="0">#REF!</definedName>
    <definedName name="Tapered_mid_lump_sum">#REF!</definedName>
    <definedName name="Tapered_primary_lump_sum" localSheetId="6">#REF!</definedName>
    <definedName name="Tapered_primary_lump_sum" localSheetId="7">#REF!</definedName>
    <definedName name="Tapered_primary_lump_sum" localSheetId="0">#REF!</definedName>
    <definedName name="Tapered_primary_lump_sum">#REF!</definedName>
    <definedName name="Tapered_secondary_lump_sum" localSheetId="6">#REF!</definedName>
    <definedName name="Tapered_secondary_lump_sum" localSheetId="7">#REF!</definedName>
    <definedName name="Tapered_secondary_lump_sum" localSheetId="0">#REF!</definedName>
    <definedName name="Tapered_secondary_lump_sum">#REF!</definedName>
    <definedName name="Total">#REF!</definedName>
    <definedName name="Total_Notional_SEN" localSheetId="6">#REF!</definedName>
    <definedName name="Total_Notional_SEN" localSheetId="7">#REF!</definedName>
    <definedName name="Total_Notional_SEN" localSheetId="0">#REF!</definedName>
    <definedName name="Total_Notional_SEN">#REF!</definedName>
    <definedName name="Total_Primary_funding" localSheetId="6">#REF!</definedName>
    <definedName name="Total_Primary_funding" localSheetId="7">#REF!</definedName>
    <definedName name="Total_Primary_funding" localSheetId="0">#REF!</definedName>
    <definedName name="Total_Primary_funding">#REF!</definedName>
    <definedName name="Total_Secondary_Funding" localSheetId="6">#REF!</definedName>
    <definedName name="Total_Secondary_Funding" localSheetId="7">#REF!</definedName>
    <definedName name="Total_Secondary_Funding" localSheetId="0">#REF!</definedName>
    <definedName name="Total_Secondary_Funding">#REF!</definedName>
    <definedName name="ValidationList1" localSheetId="8">'[1]Validation sheet'!$D$4:$D$36</definedName>
    <definedName name="ValidationList1">'[2]Validation sheet'!$D$4:$D$36</definedName>
    <definedName name="ValidationList2" localSheetId="8">'[1]Validation sheet'!$C$39:$AA$39</definedName>
    <definedName name="ValidationList2">'[2]Validation sheet'!$C$39:$AA$39</definedName>
    <definedName name="YesNo" localSheetId="8">[1]Cover!$T$21:$T$22</definedName>
    <definedName name="YesNo">[2]Cover!$T$21:$T$22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79" l="1"/>
  <c r="E33" i="79"/>
  <c r="E35" i="79"/>
  <c r="G33" i="79" l="1"/>
  <c r="G35" i="79"/>
  <c r="E4" i="64" l="1"/>
  <c r="E27" i="64" s="1"/>
  <c r="G48" i="64"/>
  <c r="G49" i="64"/>
  <c r="G50" i="64"/>
  <c r="G51" i="64"/>
  <c r="G52" i="64"/>
  <c r="G53" i="64"/>
  <c r="G54" i="64"/>
  <c r="G55" i="64"/>
  <c r="G56" i="64"/>
  <c r="G57" i="64"/>
  <c r="G58" i="64"/>
  <c r="G59" i="64"/>
  <c r="G60" i="64"/>
  <c r="G61" i="64"/>
  <c r="G62" i="64"/>
  <c r="G63" i="64"/>
  <c r="G64" i="64"/>
  <c r="G65" i="64"/>
  <c r="G66" i="64"/>
  <c r="G67" i="64"/>
  <c r="G68" i="64"/>
  <c r="G69" i="64"/>
  <c r="G70" i="64"/>
  <c r="G71" i="64"/>
  <c r="G72" i="64"/>
  <c r="G73" i="64"/>
  <c r="G74" i="64"/>
  <c r="G75" i="64"/>
  <c r="G76" i="64"/>
  <c r="G77" i="64"/>
  <c r="G78" i="64"/>
  <c r="G79" i="64"/>
  <c r="G80" i="64"/>
  <c r="G81" i="64"/>
  <c r="G82" i="64"/>
  <c r="G83" i="64"/>
  <c r="G84" i="64"/>
  <c r="G85" i="64"/>
  <c r="G86" i="64"/>
  <c r="G87" i="64"/>
  <c r="G88" i="64"/>
  <c r="G89" i="64"/>
  <c r="G90" i="64"/>
  <c r="G91" i="64"/>
  <c r="G92" i="64"/>
  <c r="G93" i="64"/>
  <c r="G94" i="64"/>
  <c r="G95" i="64"/>
  <c r="G96" i="64"/>
  <c r="G97" i="64"/>
  <c r="G98" i="64"/>
  <c r="G99" i="64"/>
  <c r="G100" i="64"/>
  <c r="G101" i="64"/>
  <c r="G47" i="64"/>
  <c r="I10" i="79"/>
  <c r="H10" i="79"/>
  <c r="U2" i="82"/>
  <c r="AA43" i="82"/>
  <c r="Z43" i="82"/>
  <c r="Y43" i="82"/>
  <c r="X43" i="82"/>
  <c r="V43" i="82"/>
  <c r="L43" i="82"/>
  <c r="K43" i="82"/>
  <c r="J43" i="82"/>
  <c r="I43" i="82"/>
  <c r="H43" i="82"/>
  <c r="G43" i="82"/>
  <c r="D14" i="64" l="1"/>
  <c r="D20" i="64"/>
  <c r="D6" i="64"/>
  <c r="E11" i="64"/>
  <c r="D13" i="64"/>
  <c r="D21" i="64"/>
  <c r="D7" i="64"/>
  <c r="D12" i="64"/>
  <c r="E19" i="64"/>
  <c r="D22" i="64"/>
  <c r="O6" i="76"/>
  <c r="O7" i="76"/>
  <c r="O5" i="76"/>
  <c r="I9" i="76"/>
  <c r="F9" i="76"/>
  <c r="J7" i="76"/>
  <c r="H7" i="76"/>
  <c r="M7" i="76" s="1"/>
  <c r="K7" i="76" s="1"/>
  <c r="J6" i="76"/>
  <c r="H6" i="76"/>
  <c r="M6" i="76" s="1"/>
  <c r="K6" i="76" s="1"/>
  <c r="J5" i="76"/>
  <c r="J9" i="76" s="1"/>
  <c r="H5" i="76"/>
  <c r="M5" i="76" s="1"/>
  <c r="P11" i="81"/>
  <c r="S6" i="81"/>
  <c r="S7" i="81"/>
  <c r="S8" i="81"/>
  <c r="S9" i="81"/>
  <c r="S10" i="81"/>
  <c r="S4" i="81"/>
  <c r="K11" i="81"/>
  <c r="J11" i="81"/>
  <c r="I11" i="81"/>
  <c r="H11" i="81"/>
  <c r="E11" i="81"/>
  <c r="F11" i="81"/>
  <c r="D11" i="81"/>
  <c r="P5" i="81"/>
  <c r="Q5" i="81" s="1"/>
  <c r="Q11" i="81" s="1"/>
  <c r="P6" i="81"/>
  <c r="Q6" i="81" s="1"/>
  <c r="P7" i="81"/>
  <c r="Q7" i="81" s="1"/>
  <c r="P8" i="81"/>
  <c r="Q8" i="81" s="1"/>
  <c r="P9" i="81"/>
  <c r="Q9" i="81" s="1"/>
  <c r="P10" i="81"/>
  <c r="Q10" i="81" s="1"/>
  <c r="P4" i="81"/>
  <c r="Q4" i="81" s="1"/>
  <c r="S11" i="81" l="1"/>
  <c r="M9" i="76"/>
  <c r="K5" i="76"/>
  <c r="K9" i="76" s="1"/>
  <c r="Q13" i="81"/>
  <c r="E22" i="64" l="1"/>
  <c r="H6" i="64" l="1"/>
  <c r="E32" i="64" l="1"/>
  <c r="D8" i="64"/>
  <c r="H7" i="64"/>
  <c r="E14" i="64" l="1"/>
  <c r="E15" i="64" l="1"/>
  <c r="G15" i="64" s="1"/>
  <c r="G11" i="64"/>
  <c r="E30" i="64" l="1"/>
  <c r="G19" i="64" l="1"/>
  <c r="E23" i="64"/>
  <c r="G23" i="64" l="1"/>
  <c r="G26" i="64" l="1"/>
  <c r="H23" i="64"/>
  <c r="E26" i="64" s="1"/>
  <c r="E28" i="64" l="1"/>
  <c r="E31" i="64"/>
  <c r="G27" i="64"/>
  <c r="G28" i="64" s="1"/>
  <c r="G30" i="64" l="1"/>
  <c r="E33" i="64"/>
  <c r="E34" i="64" s="1"/>
  <c r="E37" i="64" l="1"/>
  <c r="G37" i="64" l="1"/>
  <c r="G40" i="64" s="1"/>
  <c r="H40" i="64" s="1"/>
  <c r="E40" i="64"/>
  <c r="F40" i="64" s="1"/>
  <c r="G46" i="37" l="1"/>
  <c r="G47" i="79" s="1"/>
  <c r="G34" i="37"/>
  <c r="G32" i="37"/>
  <c r="E31" i="79" l="1"/>
  <c r="E30" i="79"/>
  <c r="E29" i="79"/>
  <c r="E28" i="79"/>
  <c r="E27" i="79"/>
  <c r="E26" i="79"/>
  <c r="E24" i="79"/>
  <c r="E23" i="79"/>
  <c r="E18" i="79"/>
  <c r="E17" i="79"/>
  <c r="E36" i="37"/>
  <c r="E34" i="37"/>
  <c r="E32" i="37"/>
  <c r="E30" i="37"/>
  <c r="E29" i="37"/>
  <c r="E28" i="37"/>
  <c r="E27" i="37"/>
  <c r="E26" i="37"/>
  <c r="E25" i="37"/>
  <c r="E23" i="37"/>
  <c r="E22" i="37"/>
  <c r="E16" i="37"/>
  <c r="G48" i="79"/>
  <c r="G47" i="37"/>
  <c r="G37" i="79"/>
  <c r="G31" i="79"/>
  <c r="G30" i="79"/>
  <c r="G29" i="79"/>
  <c r="G28" i="79"/>
  <c r="G27" i="79"/>
  <c r="G26" i="79"/>
  <c r="G24" i="79"/>
  <c r="G23" i="79"/>
  <c r="G18" i="79"/>
  <c r="G17" i="79"/>
  <c r="G36" i="37"/>
  <c r="G30" i="37"/>
  <c r="G29" i="37"/>
  <c r="G28" i="37"/>
  <c r="G27" i="37"/>
  <c r="G26" i="37"/>
  <c r="G25" i="37"/>
  <c r="G23" i="37"/>
  <c r="G22" i="37"/>
  <c r="G16" i="37"/>
  <c r="H185" i="75"/>
  <c r="H194" i="75"/>
  <c r="H192" i="75"/>
  <c r="H191" i="75"/>
  <c r="H190" i="75"/>
  <c r="H189" i="75"/>
  <c r="H183" i="75"/>
  <c r="H193" i="75"/>
  <c r="H188" i="75"/>
  <c r="H187" i="75"/>
  <c r="H186" i="75"/>
  <c r="H184" i="75"/>
  <c r="H177" i="75"/>
  <c r="H176" i="75"/>
  <c r="H175" i="75"/>
  <c r="H169" i="75"/>
  <c r="H168" i="75"/>
  <c r="H167" i="75"/>
  <c r="H166" i="75"/>
  <c r="H165" i="75"/>
  <c r="H164" i="75"/>
  <c r="H163" i="75"/>
  <c r="H162" i="75"/>
  <c r="H161" i="75"/>
  <c r="H160" i="75"/>
  <c r="H159" i="75"/>
  <c r="H158" i="75"/>
  <c r="H157" i="75"/>
  <c r="H156" i="75"/>
  <c r="H155" i="75"/>
  <c r="H154" i="75"/>
  <c r="H153" i="75"/>
  <c r="H152" i="75"/>
  <c r="H151" i="75"/>
  <c r="H150" i="75"/>
  <c r="H149" i="75"/>
  <c r="H148" i="75"/>
  <c r="H147" i="75"/>
  <c r="H146" i="75"/>
  <c r="H145" i="75"/>
  <c r="H144" i="75"/>
  <c r="H143" i="75"/>
  <c r="H137" i="75"/>
  <c r="H136" i="75"/>
  <c r="H135" i="75"/>
  <c r="H134" i="75"/>
  <c r="H133" i="75"/>
  <c r="H132" i="75"/>
  <c r="H131" i="75"/>
  <c r="H130" i="75"/>
  <c r="H129" i="75"/>
  <c r="H128" i="75"/>
  <c r="H127" i="75"/>
  <c r="H126" i="75"/>
  <c r="H125" i="75"/>
  <c r="H124" i="75"/>
  <c r="H123" i="75"/>
  <c r="H122" i="75"/>
  <c r="H121" i="75"/>
  <c r="H120" i="75"/>
  <c r="H119" i="75"/>
  <c r="H118" i="75"/>
  <c r="H117" i="75"/>
  <c r="H116" i="75"/>
  <c r="H115" i="75"/>
  <c r="H114" i="75"/>
  <c r="H113" i="75"/>
  <c r="H112" i="75"/>
  <c r="H111" i="75"/>
  <c r="H110" i="75"/>
  <c r="H109" i="75"/>
  <c r="H108" i="75"/>
  <c r="H107" i="75"/>
  <c r="H106" i="75"/>
  <c r="H105" i="75"/>
  <c r="H104" i="75"/>
  <c r="H103" i="75"/>
  <c r="H102" i="75"/>
  <c r="H101" i="75"/>
  <c r="H100" i="75"/>
  <c r="H99" i="75"/>
  <c r="H98" i="75"/>
  <c r="H97" i="75"/>
  <c r="H96" i="75"/>
  <c r="H95" i="75"/>
  <c r="H94" i="75"/>
  <c r="H93" i="75"/>
  <c r="H92" i="75"/>
  <c r="H91" i="75"/>
  <c r="H90" i="75"/>
  <c r="H89" i="75"/>
  <c r="H88" i="75"/>
  <c r="H87" i="75"/>
  <c r="H86" i="75"/>
  <c r="H85" i="75"/>
  <c r="H84" i="75"/>
  <c r="H83" i="75"/>
  <c r="H82" i="75"/>
  <c r="H81" i="75"/>
  <c r="H80" i="75"/>
  <c r="H79" i="75"/>
  <c r="H78" i="75"/>
  <c r="H77" i="75"/>
  <c r="H76" i="75"/>
  <c r="H75" i="75"/>
  <c r="H74" i="75"/>
  <c r="H73" i="75"/>
  <c r="H72" i="75"/>
  <c r="H71" i="75"/>
  <c r="H70" i="75"/>
  <c r="H69" i="75"/>
  <c r="H68" i="75"/>
  <c r="H67" i="75"/>
  <c r="H66" i="75"/>
  <c r="H65" i="75"/>
  <c r="H64" i="75"/>
  <c r="H63" i="75"/>
  <c r="H62" i="75"/>
  <c r="H61" i="75"/>
  <c r="H60" i="75"/>
  <c r="H59" i="75"/>
  <c r="H58" i="75"/>
  <c r="H57" i="75"/>
  <c r="H56" i="75"/>
  <c r="H55" i="75"/>
  <c r="H54" i="75"/>
  <c r="H53" i="75"/>
  <c r="H52" i="75"/>
  <c r="H51" i="75"/>
  <c r="H50" i="75"/>
  <c r="H49" i="75"/>
  <c r="H48" i="75"/>
  <c r="H47" i="75"/>
  <c r="H46" i="75"/>
  <c r="H45" i="75"/>
  <c r="H44" i="75"/>
  <c r="H43" i="75"/>
  <c r="H42" i="75"/>
  <c r="H41" i="75"/>
  <c r="H40" i="75"/>
  <c r="H39" i="75"/>
  <c r="H38" i="75"/>
  <c r="H37" i="75"/>
  <c r="H36" i="75"/>
  <c r="H35" i="75"/>
  <c r="H34" i="75"/>
  <c r="H33" i="75"/>
  <c r="H32" i="75"/>
  <c r="H31" i="75"/>
  <c r="H30" i="75"/>
  <c r="H29" i="75"/>
  <c r="H28" i="75"/>
  <c r="H27" i="75"/>
  <c r="H26" i="75"/>
  <c r="H25" i="75"/>
  <c r="H24" i="75"/>
  <c r="H23" i="75"/>
  <c r="H22" i="75"/>
  <c r="H21" i="75"/>
  <c r="H20" i="75"/>
  <c r="H19" i="75"/>
  <c r="H18" i="75"/>
  <c r="H17" i="75"/>
  <c r="H16" i="75"/>
  <c r="H15" i="75"/>
  <c r="H14" i="75"/>
  <c r="H13" i="75"/>
  <c r="H12" i="75"/>
  <c r="H11" i="75"/>
  <c r="H10" i="75"/>
  <c r="H9" i="75"/>
  <c r="H8" i="75"/>
  <c r="H7" i="75"/>
  <c r="H6" i="75"/>
  <c r="H5" i="75"/>
  <c r="B84" i="79" l="1"/>
  <c r="E84" i="79"/>
  <c r="F84" i="79"/>
  <c r="G84" i="79"/>
  <c r="H4" i="79"/>
  <c r="B3" i="79"/>
  <c r="L15" i="79" l="1"/>
  <c r="D84" i="79"/>
  <c r="H5" i="79" s="1"/>
  <c r="I5" i="79" s="1"/>
  <c r="F62" i="79" s="1"/>
  <c r="G62" i="79" l="1"/>
  <c r="H60" i="79"/>
  <c r="H62" i="79" s="1"/>
  <c r="I60" i="79"/>
  <c r="I62" i="79" s="1"/>
  <c r="I67" i="79"/>
  <c r="H53" i="79"/>
  <c r="H67" i="79"/>
  <c r="H55" i="79"/>
  <c r="J55" i="79" s="1"/>
  <c r="K55" i="79" s="1"/>
  <c r="H54" i="79"/>
  <c r="J54" i="79" s="1"/>
  <c r="K54" i="79" s="1"/>
  <c r="F33" i="79"/>
  <c r="P33" i="79" s="1"/>
  <c r="I41" i="79"/>
  <c r="P41" i="79" s="1"/>
  <c r="F31" i="79"/>
  <c r="P31" i="79" s="1"/>
  <c r="Q31" i="79" s="1"/>
  <c r="I39" i="79"/>
  <c r="F30" i="79"/>
  <c r="I37" i="79"/>
  <c r="F29" i="79"/>
  <c r="P29" i="79" s="1"/>
  <c r="Q29" i="79" s="1"/>
  <c r="I35" i="79"/>
  <c r="F28" i="79"/>
  <c r="P28" i="79" s="1"/>
  <c r="Q28" i="79" s="1"/>
  <c r="I33" i="79"/>
  <c r="I9" i="79"/>
  <c r="F18" i="79" s="1"/>
  <c r="P18" i="79" s="1"/>
  <c r="F27" i="79"/>
  <c r="P27" i="79" s="1"/>
  <c r="Q27" i="79" s="1"/>
  <c r="I26" i="79"/>
  <c r="I43" i="79"/>
  <c r="I8" i="79"/>
  <c r="F17" i="79" s="1"/>
  <c r="F26" i="79"/>
  <c r="P26" i="79" s="1"/>
  <c r="I24" i="79"/>
  <c r="I80" i="79"/>
  <c r="F24" i="79"/>
  <c r="P24" i="79" s="1"/>
  <c r="I48" i="79"/>
  <c r="I23" i="79"/>
  <c r="F23" i="79"/>
  <c r="P23" i="79" s="1"/>
  <c r="I47" i="79"/>
  <c r="I19" i="79"/>
  <c r="H9" i="79"/>
  <c r="D18" i="79" s="1"/>
  <c r="I45" i="79"/>
  <c r="I17" i="79"/>
  <c r="H8" i="79"/>
  <c r="F37" i="79"/>
  <c r="P37" i="79" s="1"/>
  <c r="F35" i="79"/>
  <c r="P35" i="79" s="1"/>
  <c r="I42" i="79"/>
  <c r="J3" i="79"/>
  <c r="I4" i="79"/>
  <c r="P30" i="79"/>
  <c r="Q30" i="79" s="1"/>
  <c r="J5" i="79"/>
  <c r="H65" i="79" l="1"/>
  <c r="H63" i="79"/>
  <c r="K63" i="79" s="1"/>
  <c r="K62" i="79"/>
  <c r="J62" i="79"/>
  <c r="J65" i="79" s="1"/>
  <c r="I65" i="79"/>
  <c r="J53" i="79"/>
  <c r="K53" i="79"/>
  <c r="H80" i="79"/>
  <c r="H48" i="79"/>
  <c r="H23" i="79"/>
  <c r="J23" i="79" s="1"/>
  <c r="D31" i="79"/>
  <c r="H47" i="79"/>
  <c r="K47" i="79" s="1"/>
  <c r="H19" i="79"/>
  <c r="D37" i="79"/>
  <c r="D30" i="79"/>
  <c r="H45" i="79"/>
  <c r="H17" i="79"/>
  <c r="D29" i="79"/>
  <c r="H43" i="79"/>
  <c r="K43" i="79" s="1"/>
  <c r="D35" i="79"/>
  <c r="D28" i="79"/>
  <c r="H42" i="79"/>
  <c r="J42" i="79" s="1"/>
  <c r="D27" i="79"/>
  <c r="H41" i="79"/>
  <c r="D33" i="79"/>
  <c r="D26" i="79"/>
  <c r="H39" i="79"/>
  <c r="J39" i="79" s="1"/>
  <c r="H37" i="79"/>
  <c r="K37" i="79" s="1"/>
  <c r="H35" i="79"/>
  <c r="J35" i="79" s="1"/>
  <c r="D24" i="79"/>
  <c r="H33" i="79"/>
  <c r="J33" i="79" s="1"/>
  <c r="D23" i="79"/>
  <c r="H26" i="79"/>
  <c r="J26" i="79" s="1"/>
  <c r="H24" i="79"/>
  <c r="J24" i="79" s="1"/>
  <c r="H11" i="79"/>
  <c r="D17" i="79"/>
  <c r="J9" i="79"/>
  <c r="K9" i="79" s="1"/>
  <c r="I11" i="79"/>
  <c r="P39" i="79"/>
  <c r="Q39" i="79" s="1"/>
  <c r="Q41" i="79"/>
  <c r="P43" i="79"/>
  <c r="Q43" i="79" s="1"/>
  <c r="Q37" i="79"/>
  <c r="Q23" i="79"/>
  <c r="Q26" i="79"/>
  <c r="J10" i="79"/>
  <c r="K10" i="79" s="1"/>
  <c r="Q33" i="79"/>
  <c r="Q24" i="79"/>
  <c r="I68" i="79"/>
  <c r="J67" i="79"/>
  <c r="J68" i="79" s="1"/>
  <c r="I20" i="79"/>
  <c r="I72" i="79"/>
  <c r="Q35" i="79"/>
  <c r="K19" i="79"/>
  <c r="K5" i="79"/>
  <c r="P42" i="79"/>
  <c r="Q42" i="79" s="1"/>
  <c r="H68" i="79"/>
  <c r="K67" i="79" l="1"/>
  <c r="J48" i="79"/>
  <c r="K48" i="79" s="1"/>
  <c r="K33" i="79"/>
  <c r="J47" i="79"/>
  <c r="K68" i="79"/>
  <c r="J19" i="79"/>
  <c r="H72" i="79"/>
  <c r="J72" i="79" s="1"/>
  <c r="K72" i="79" s="1"/>
  <c r="H20" i="79"/>
  <c r="J43" i="79"/>
  <c r="J17" i="79"/>
  <c r="K17" i="79" s="1"/>
  <c r="J80" i="79"/>
  <c r="K80" i="79" s="1"/>
  <c r="J41" i="79"/>
  <c r="K41" i="79" s="1"/>
  <c r="I21" i="79"/>
  <c r="J45" i="79"/>
  <c r="K45" i="79" s="1"/>
  <c r="K26" i="79"/>
  <c r="J8" i="79"/>
  <c r="K8" i="79" s="1"/>
  <c r="K24" i="79"/>
  <c r="K39" i="79"/>
  <c r="R31" i="79"/>
  <c r="K35" i="79"/>
  <c r="K42" i="79"/>
  <c r="K23" i="79"/>
  <c r="P17" i="79"/>
  <c r="Q18" i="79" s="1"/>
  <c r="J11" i="79"/>
  <c r="K11" i="79" s="1"/>
  <c r="J37" i="79"/>
  <c r="H21" i="79" l="1"/>
  <c r="J20" i="79"/>
  <c r="I50" i="79"/>
  <c r="I51" i="79" s="1"/>
  <c r="I63" i="79" s="1"/>
  <c r="J63" i="79" s="1"/>
  <c r="I57" i="79" l="1"/>
  <c r="I58" i="79" s="1"/>
  <c r="H50" i="79"/>
  <c r="K20" i="79"/>
  <c r="J21" i="79"/>
  <c r="J50" i="79" s="1"/>
  <c r="H51" i="79" l="1"/>
  <c r="K50" i="79"/>
  <c r="K21" i="79"/>
  <c r="I79" i="79"/>
  <c r="I75" i="79"/>
  <c r="I77" i="79"/>
  <c r="I81" i="79" l="1"/>
  <c r="H57" i="79"/>
  <c r="J51" i="79"/>
  <c r="H58" i="79" l="1"/>
  <c r="J58" i="79" s="1"/>
  <c r="G64" i="79"/>
  <c r="K51" i="79"/>
  <c r="J57" i="79"/>
  <c r="K57" i="79" s="1"/>
  <c r="H79" i="79"/>
  <c r="H75" i="79"/>
  <c r="J75" i="79" s="1"/>
  <c r="K75" i="79" s="1"/>
  <c r="H77" i="79"/>
  <c r="J77" i="79" s="1"/>
  <c r="K77" i="79" s="1"/>
  <c r="H81" i="79" l="1"/>
  <c r="J79" i="79"/>
  <c r="J81" i="79" s="1"/>
  <c r="K81" i="79" l="1"/>
  <c r="K79" i="79"/>
  <c r="H70" i="79" l="1"/>
  <c r="H76" i="79" l="1"/>
  <c r="H74" i="79"/>
  <c r="I70" i="79" l="1"/>
  <c r="J70" i="79" l="1"/>
  <c r="K70" i="79" s="1"/>
  <c r="K65" i="79"/>
  <c r="I76" i="79"/>
  <c r="J76" i="79" s="1"/>
  <c r="K76" i="79" s="1"/>
  <c r="I74" i="79"/>
  <c r="J74" i="79" s="1"/>
  <c r="K74" i="79" s="1"/>
  <c r="B134" i="37" l="1"/>
  <c r="E134" i="37"/>
  <c r="F134" i="37"/>
  <c r="G134" i="37"/>
  <c r="B135" i="37"/>
  <c r="E135" i="37"/>
  <c r="F135" i="37"/>
  <c r="G135" i="37"/>
  <c r="B130" i="37"/>
  <c r="E130" i="37"/>
  <c r="F130" i="37"/>
  <c r="G130" i="37"/>
  <c r="B131" i="37"/>
  <c r="E131" i="37"/>
  <c r="F131" i="37"/>
  <c r="G131" i="37"/>
  <c r="B132" i="37"/>
  <c r="E132" i="37"/>
  <c r="F132" i="37"/>
  <c r="G132" i="37"/>
  <c r="B133" i="37"/>
  <c r="E133" i="37"/>
  <c r="F133" i="37"/>
  <c r="G133" i="37"/>
  <c r="B123" i="37"/>
  <c r="E123" i="37"/>
  <c r="F123" i="37"/>
  <c r="G123" i="37"/>
  <c r="B124" i="37"/>
  <c r="E124" i="37"/>
  <c r="F124" i="37"/>
  <c r="G124" i="37"/>
  <c r="B125" i="37"/>
  <c r="E125" i="37"/>
  <c r="F125" i="37"/>
  <c r="G125" i="37"/>
  <c r="B126" i="37"/>
  <c r="E126" i="37"/>
  <c r="F126" i="37"/>
  <c r="G126" i="37"/>
  <c r="B127" i="37"/>
  <c r="E127" i="37"/>
  <c r="F127" i="37"/>
  <c r="G127" i="37"/>
  <c r="B128" i="37"/>
  <c r="E128" i="37"/>
  <c r="F128" i="37"/>
  <c r="G128" i="37"/>
  <c r="B129" i="37"/>
  <c r="E129" i="37"/>
  <c r="F129" i="37"/>
  <c r="G129" i="37"/>
  <c r="B119" i="37"/>
  <c r="E119" i="37"/>
  <c r="F119" i="37"/>
  <c r="G119" i="37"/>
  <c r="B120" i="37"/>
  <c r="E120" i="37"/>
  <c r="F120" i="37"/>
  <c r="G120" i="37"/>
  <c r="B121" i="37"/>
  <c r="E121" i="37"/>
  <c r="F121" i="37"/>
  <c r="G121" i="37"/>
  <c r="B122" i="37"/>
  <c r="E122" i="37"/>
  <c r="F122" i="37"/>
  <c r="G122" i="37"/>
  <c r="B83" i="37"/>
  <c r="E83" i="37"/>
  <c r="F83" i="37"/>
  <c r="G83" i="37"/>
  <c r="B84" i="37"/>
  <c r="E84" i="37"/>
  <c r="F84" i="37"/>
  <c r="G84" i="37"/>
  <c r="B85" i="37"/>
  <c r="E85" i="37"/>
  <c r="F85" i="37"/>
  <c r="G85" i="37"/>
  <c r="B86" i="37"/>
  <c r="E86" i="37"/>
  <c r="F86" i="37"/>
  <c r="G86" i="37"/>
  <c r="B87" i="37"/>
  <c r="E87" i="37"/>
  <c r="F87" i="37"/>
  <c r="G87" i="37"/>
  <c r="B88" i="37"/>
  <c r="E88" i="37"/>
  <c r="F88" i="37"/>
  <c r="G88" i="37"/>
  <c r="B89" i="37"/>
  <c r="E89" i="37"/>
  <c r="F89" i="37"/>
  <c r="G89" i="37"/>
  <c r="D89" i="37" s="1"/>
  <c r="B90" i="37"/>
  <c r="E90" i="37"/>
  <c r="F90" i="37"/>
  <c r="G90" i="37"/>
  <c r="D90" i="37" s="1"/>
  <c r="B91" i="37"/>
  <c r="E91" i="37"/>
  <c r="F91" i="37"/>
  <c r="G91" i="37"/>
  <c r="B92" i="37"/>
  <c r="E92" i="37"/>
  <c r="F92" i="37"/>
  <c r="G92" i="37"/>
  <c r="B93" i="37"/>
  <c r="E93" i="37"/>
  <c r="F93" i="37"/>
  <c r="G93" i="37"/>
  <c r="B94" i="37"/>
  <c r="E94" i="37"/>
  <c r="F94" i="37"/>
  <c r="G94" i="37"/>
  <c r="B95" i="37"/>
  <c r="E95" i="37"/>
  <c r="F95" i="37"/>
  <c r="G95" i="37"/>
  <c r="B96" i="37"/>
  <c r="E96" i="37"/>
  <c r="F96" i="37"/>
  <c r="G96" i="37"/>
  <c r="B97" i="37"/>
  <c r="E97" i="37"/>
  <c r="F97" i="37"/>
  <c r="G97" i="37"/>
  <c r="B98" i="37"/>
  <c r="E98" i="37"/>
  <c r="F98" i="37"/>
  <c r="G98" i="37"/>
  <c r="B99" i="37"/>
  <c r="E99" i="37"/>
  <c r="F99" i="37"/>
  <c r="G99" i="37"/>
  <c r="B101" i="37"/>
  <c r="E101" i="37"/>
  <c r="F101" i="37"/>
  <c r="G101" i="37"/>
  <c r="D101" i="37" s="1"/>
  <c r="B102" i="37"/>
  <c r="E102" i="37"/>
  <c r="F102" i="37"/>
  <c r="G102" i="37"/>
  <c r="B103" i="37"/>
  <c r="E103" i="37"/>
  <c r="F103" i="37"/>
  <c r="G103" i="37"/>
  <c r="B104" i="37"/>
  <c r="E104" i="37"/>
  <c r="F104" i="37"/>
  <c r="G104" i="37"/>
  <c r="B105" i="37"/>
  <c r="E105" i="37"/>
  <c r="F105" i="37"/>
  <c r="G105" i="37"/>
  <c r="D105" i="37" s="1"/>
  <c r="B106" i="37"/>
  <c r="E106" i="37"/>
  <c r="F106" i="37"/>
  <c r="G106" i="37"/>
  <c r="B107" i="37"/>
  <c r="E107" i="37"/>
  <c r="F107" i="37"/>
  <c r="G107" i="37"/>
  <c r="D107" i="37" s="1"/>
  <c r="B108" i="37"/>
  <c r="E108" i="37"/>
  <c r="F108" i="37"/>
  <c r="G108" i="37"/>
  <c r="D108" i="37" s="1"/>
  <c r="B109" i="37"/>
  <c r="E109" i="37"/>
  <c r="F109" i="37"/>
  <c r="G109" i="37"/>
  <c r="B110" i="37"/>
  <c r="E110" i="37"/>
  <c r="F110" i="37"/>
  <c r="G110" i="37"/>
  <c r="B111" i="37"/>
  <c r="E111" i="37"/>
  <c r="F111" i="37"/>
  <c r="G111" i="37"/>
  <c r="D111" i="37" s="1"/>
  <c r="B112" i="37"/>
  <c r="E112" i="37"/>
  <c r="F112" i="37"/>
  <c r="G112" i="37"/>
  <c r="B113" i="37"/>
  <c r="E113" i="37"/>
  <c r="F113" i="37"/>
  <c r="G113" i="37"/>
  <c r="B114" i="37"/>
  <c r="E114" i="37"/>
  <c r="F114" i="37"/>
  <c r="G114" i="37"/>
  <c r="B115" i="37"/>
  <c r="E115" i="37"/>
  <c r="F115" i="37"/>
  <c r="G115" i="37"/>
  <c r="D115" i="37" s="1"/>
  <c r="B116" i="37"/>
  <c r="E116" i="37"/>
  <c r="F116" i="37"/>
  <c r="G116" i="37"/>
  <c r="B117" i="37"/>
  <c r="E117" i="37"/>
  <c r="F117" i="37"/>
  <c r="G117" i="37"/>
  <c r="D117" i="37" s="1"/>
  <c r="B118" i="37"/>
  <c r="E118" i="37"/>
  <c r="F118" i="37"/>
  <c r="G118" i="37"/>
  <c r="D83" i="37" l="1"/>
  <c r="B3" i="37"/>
  <c r="D122" i="37"/>
  <c r="D129" i="37"/>
  <c r="D125" i="37"/>
  <c r="D133" i="37"/>
  <c r="D130" i="37"/>
  <c r="D92" i="37"/>
  <c r="D84" i="37"/>
  <c r="D118" i="37"/>
  <c r="D128" i="37"/>
  <c r="D98" i="37"/>
  <c r="D103" i="37"/>
  <c r="D116" i="37"/>
  <c r="D113" i="37"/>
  <c r="D126" i="37"/>
  <c r="D132" i="37"/>
  <c r="D119" i="37"/>
  <c r="D106" i="37"/>
  <c r="D104" i="37"/>
  <c r="D99" i="37"/>
  <c r="D97" i="37"/>
  <c r="D112" i="37"/>
  <c r="D102" i="37"/>
  <c r="D96" i="37"/>
  <c r="D88" i="37"/>
  <c r="D120" i="37"/>
  <c r="D131" i="37"/>
  <c r="D127" i="37"/>
  <c r="D94" i="37"/>
  <c r="D93" i="37"/>
  <c r="D86" i="37"/>
  <c r="D124" i="37"/>
  <c r="D135" i="37"/>
  <c r="D114" i="37"/>
  <c r="D109" i="37"/>
  <c r="D91" i="37"/>
  <c r="D87" i="37"/>
  <c r="D121" i="37"/>
  <c r="D95" i="37"/>
  <c r="D85" i="37"/>
  <c r="D123" i="37"/>
  <c r="D134" i="37"/>
  <c r="D110" i="37"/>
  <c r="H5" i="37" l="1"/>
  <c r="I5" i="37" l="1"/>
  <c r="H53" i="37" s="1"/>
  <c r="F30" i="37" l="1"/>
  <c r="J5" i="37"/>
  <c r="D25" i="37" s="1"/>
  <c r="I66" i="37"/>
  <c r="I46" i="37"/>
  <c r="I41" i="37"/>
  <c r="F27" i="37"/>
  <c r="I22" i="37"/>
  <c r="I32" i="37"/>
  <c r="F23" i="37"/>
  <c r="I25" i="37"/>
  <c r="I8" i="37"/>
  <c r="I16" i="37"/>
  <c r="I44" i="37"/>
  <c r="F29" i="37"/>
  <c r="I40" i="37"/>
  <c r="F36" i="37"/>
  <c r="H52" i="37"/>
  <c r="J52" i="37" s="1"/>
  <c r="K52" i="37" s="1"/>
  <c r="I34" i="37"/>
  <c r="F34" i="37"/>
  <c r="I47" i="37"/>
  <c r="I42" i="37"/>
  <c r="I23" i="37"/>
  <c r="F28" i="37"/>
  <c r="I36" i="37"/>
  <c r="F22" i="37"/>
  <c r="I38" i="37"/>
  <c r="I79" i="37"/>
  <c r="F25" i="37"/>
  <c r="H54" i="37"/>
  <c r="J54" i="37" s="1"/>
  <c r="F32" i="37"/>
  <c r="F26" i="37"/>
  <c r="I18" i="37"/>
  <c r="H66" i="37"/>
  <c r="H9" i="37"/>
  <c r="I9" i="37"/>
  <c r="F61" i="37"/>
  <c r="H59" i="37" s="1"/>
  <c r="J53" i="37"/>
  <c r="K53" i="37" s="1"/>
  <c r="D36" i="37"/>
  <c r="D26" i="37" l="1"/>
  <c r="D23" i="37"/>
  <c r="H40" i="37"/>
  <c r="D27" i="37"/>
  <c r="H42" i="37"/>
  <c r="H25" i="37"/>
  <c r="H22" i="37"/>
  <c r="H8" i="37"/>
  <c r="H23" i="37"/>
  <c r="H34" i="37"/>
  <c r="H16" i="37"/>
  <c r="D28" i="37"/>
  <c r="H47" i="37"/>
  <c r="D30" i="37"/>
  <c r="H44" i="37"/>
  <c r="H79" i="37"/>
  <c r="H41" i="37"/>
  <c r="D34" i="37"/>
  <c r="H36" i="37"/>
  <c r="H18" i="37"/>
  <c r="H32" i="37"/>
  <c r="H38" i="37"/>
  <c r="D22" i="37"/>
  <c r="H46" i="37"/>
  <c r="D29" i="37"/>
  <c r="D32" i="37"/>
  <c r="I59" i="37"/>
  <c r="I61" i="37" s="1"/>
  <c r="I64" i="37" s="1"/>
  <c r="H61" i="37"/>
  <c r="H62" i="37" s="1"/>
  <c r="G61" i="37"/>
  <c r="J3" i="37"/>
  <c r="H64" i="37" l="1"/>
  <c r="H10" i="37"/>
  <c r="H67" i="37"/>
  <c r="K54" i="37"/>
  <c r="I4" i="37"/>
  <c r="I67" i="37" l="1"/>
  <c r="H4" i="37" l="1"/>
  <c r="J9" i="37" l="1"/>
  <c r="K9" i="37" s="1"/>
  <c r="J61" i="37"/>
  <c r="K61" i="37" s="1"/>
  <c r="K5" i="37"/>
  <c r="P44" i="37"/>
  <c r="P40" i="37"/>
  <c r="J47" i="37" l="1"/>
  <c r="J46" i="37"/>
  <c r="K46" i="37" s="1"/>
  <c r="J38" i="37"/>
  <c r="K38" i="37" s="1"/>
  <c r="J44" i="37"/>
  <c r="K44" i="37" s="1"/>
  <c r="Q44" i="37"/>
  <c r="P38" i="37"/>
  <c r="Q38" i="37" s="1"/>
  <c r="P41" i="37"/>
  <c r="Q41" i="37" s="1"/>
  <c r="K47" i="37" l="1"/>
  <c r="J66" i="37" l="1"/>
  <c r="J67" i="37" s="1"/>
  <c r="K66" i="37" l="1"/>
  <c r="I10" i="37" l="1"/>
  <c r="F16" i="37" s="1"/>
  <c r="P16" i="37" l="1"/>
  <c r="J8" i="37" l="1"/>
  <c r="K8" i="37" s="1"/>
  <c r="J10" i="37" l="1"/>
  <c r="K10" i="37" s="1"/>
  <c r="D16" i="37"/>
  <c r="J42" i="37" l="1"/>
  <c r="K42" i="37" s="1"/>
  <c r="P42" i="37"/>
  <c r="Q42" i="37" s="1"/>
  <c r="J41" i="37" l="1"/>
  <c r="K41" i="37" s="1"/>
  <c r="L14" i="37" l="1"/>
  <c r="H71" i="37" l="1"/>
  <c r="H19" i="37" l="1"/>
  <c r="H20" i="37" s="1"/>
  <c r="H49" i="37" s="1"/>
  <c r="H50" i="37" l="1"/>
  <c r="H56" i="37" l="1"/>
  <c r="H57" i="37" s="1"/>
  <c r="G63" i="37" l="1"/>
  <c r="H78" i="37"/>
  <c r="H76" i="37"/>
  <c r="H74" i="37"/>
  <c r="H80" i="37"/>
  <c r="H69" i="37" l="1"/>
  <c r="H73" i="37" s="1"/>
  <c r="H75" i="37" l="1"/>
  <c r="P34" i="37" l="1"/>
  <c r="Q40" i="37" l="1"/>
  <c r="J40" i="37"/>
  <c r="K40" i="37" s="1"/>
  <c r="P32" i="37" l="1"/>
  <c r="P36" i="37"/>
  <c r="P22" i="37" l="1"/>
  <c r="P23" i="37"/>
  <c r="Q16" i="37" l="1"/>
  <c r="J16" i="37"/>
  <c r="K16" i="37" s="1"/>
  <c r="J36" i="37" l="1"/>
  <c r="K36" i="37" s="1"/>
  <c r="Q36" i="37"/>
  <c r="Q32" i="37" l="1"/>
  <c r="J32" i="37"/>
  <c r="K32" i="37" s="1"/>
  <c r="Q34" i="37"/>
  <c r="J34" i="37"/>
  <c r="K34" i="37" s="1"/>
  <c r="Q22" i="37" l="1"/>
  <c r="J22" i="37"/>
  <c r="K22" i="37" s="1"/>
  <c r="J23" i="37"/>
  <c r="K23" i="37" s="1"/>
  <c r="Q23" i="37"/>
  <c r="J79" i="37" l="1"/>
  <c r="K79" i="37" s="1"/>
  <c r="P29" i="37" l="1"/>
  <c r="Q29" i="37" s="1"/>
  <c r="P30" i="37"/>
  <c r="Q30" i="37" s="1"/>
  <c r="P28" i="37"/>
  <c r="Q28" i="37" s="1"/>
  <c r="P25" i="37"/>
  <c r="P27" i="37"/>
  <c r="Q27" i="37" s="1"/>
  <c r="P26" i="37"/>
  <c r="Q26" i="37" s="1"/>
  <c r="Q25" i="37" l="1"/>
  <c r="R30" i="37" s="1"/>
  <c r="J25" i="37"/>
  <c r="K25" i="37" s="1"/>
  <c r="I71" i="37"/>
  <c r="J71" i="37" s="1"/>
  <c r="K71" i="37" s="1"/>
  <c r="J18" i="37" l="1"/>
  <c r="K18" i="37" s="1"/>
  <c r="I19" i="37"/>
  <c r="I20" i="37" l="1"/>
  <c r="J20" i="37" s="1"/>
  <c r="K20" i="37" s="1"/>
  <c r="J19" i="37"/>
  <c r="I49" i="37" l="1"/>
  <c r="K19" i="37"/>
  <c r="J49" i="37"/>
  <c r="K49" i="37" l="1"/>
  <c r="I50" i="37"/>
  <c r="J50" i="37" s="1"/>
  <c r="J56" i="37" s="1"/>
  <c r="I56" i="37" l="1"/>
  <c r="I57" i="37" s="1"/>
  <c r="I62" i="37"/>
  <c r="K50" i="37"/>
  <c r="J62" i="37" l="1"/>
  <c r="K62" i="37" s="1"/>
  <c r="I74" i="37"/>
  <c r="J74" i="37" s="1"/>
  <c r="K74" i="37" s="1"/>
  <c r="I76" i="37"/>
  <c r="J76" i="37" s="1"/>
  <c r="K76" i="37" s="1"/>
  <c r="I78" i="37"/>
  <c r="K56" i="37"/>
  <c r="I80" i="37" l="1"/>
  <c r="J78" i="37"/>
  <c r="J64" i="37"/>
  <c r="J80" i="37" l="1"/>
  <c r="K80" i="37" s="1"/>
  <c r="K78" i="37"/>
  <c r="K64" i="37"/>
  <c r="J57" i="37" l="1"/>
  <c r="I69" i="37"/>
  <c r="I75" i="37" l="1"/>
  <c r="J75" i="37" s="1"/>
  <c r="K75" i="37" s="1"/>
  <c r="I73" i="37"/>
  <c r="J73" i="37" s="1"/>
  <c r="K73" i="37" s="1"/>
  <c r="K67" i="37"/>
  <c r="J69" i="37"/>
  <c r="K69"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Jacky Beatson</author>
  </authors>
  <commentList>
    <comment ref="E134" authorId="0" shapeId="0" xr:uid="{D927C7A0-D254-4192-9F8D-41B547DCDE25}">
      <text>
        <r>
          <rPr>
            <b/>
            <sz val="9"/>
            <color indexed="81"/>
            <rFont val="Tahoma"/>
            <family val="2"/>
          </rPr>
          <t>Jacky Beatson:</t>
        </r>
        <r>
          <rPr>
            <sz val="9"/>
            <color indexed="81"/>
            <rFont val="Tahoma"/>
            <family val="2"/>
          </rPr>
          <t xml:space="preserve">
former Valley Park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9" authorId="0" shapeId="0" xr:uid="{E9241782-9DF8-43ED-BE98-4DB5F4CA5AFB}">
      <text>
        <r>
          <rPr>
            <b/>
            <sz val="9"/>
            <color indexed="81"/>
            <rFont val="Tahoma"/>
            <family val="2"/>
          </rPr>
          <t>Beatson Jacky:</t>
        </r>
        <r>
          <rPr>
            <sz val="9"/>
            <color indexed="81"/>
            <rFont val="Tahoma"/>
            <family val="2"/>
          </rPr>
          <t xml:space="preserve">
Actual NOR occupying places at Oct census</t>
        </r>
      </text>
    </comment>
    <comment ref="I9" authorId="0" shapeId="0" xr:uid="{00000000-0006-0000-0500-000001000000}">
      <text>
        <r>
          <rPr>
            <b/>
            <sz val="9"/>
            <color indexed="81"/>
            <rFont val="Tahoma"/>
            <family val="2"/>
          </rPr>
          <t>Beatson Jacky:</t>
        </r>
        <r>
          <rPr>
            <sz val="9"/>
            <color indexed="81"/>
            <rFont val="Tahoma"/>
            <family val="2"/>
          </rPr>
          <t xml:space="preserve">
Actual NOR occupying places at Oct census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10" authorId="0" shapeId="0" xr:uid="{AFFDD47D-F817-4091-9028-DCF7670DA3FB}">
      <text>
        <r>
          <rPr>
            <b/>
            <sz val="9"/>
            <color indexed="81"/>
            <rFont val="Tahoma"/>
            <family val="2"/>
          </rPr>
          <t>Beatson Jacky:</t>
        </r>
        <r>
          <rPr>
            <sz val="9"/>
            <color indexed="81"/>
            <rFont val="Tahoma"/>
            <family val="2"/>
          </rPr>
          <t xml:space="preserve">
Actual NOR occupying places at Oct census</t>
        </r>
      </text>
    </comment>
    <comment ref="I10" authorId="0" shapeId="0" xr:uid="{0280CCF1-CAD7-42E1-8DCD-1CBBD629F082}">
      <text>
        <r>
          <rPr>
            <b/>
            <sz val="9"/>
            <color indexed="81"/>
            <rFont val="Tahoma"/>
            <family val="2"/>
          </rPr>
          <t>Beatson Jacky:</t>
        </r>
        <r>
          <rPr>
            <sz val="9"/>
            <color indexed="81"/>
            <rFont val="Tahoma"/>
            <family val="2"/>
          </rPr>
          <t xml:space="preserve">
Actual NOR occupying places at Oct census</t>
        </r>
      </text>
    </comment>
  </commentList>
</comments>
</file>

<file path=xl/sharedStrings.xml><?xml version="1.0" encoding="utf-8"?>
<sst xmlns="http://schemas.openxmlformats.org/spreadsheetml/2006/main" count="983" uniqueCount="384">
  <si>
    <t>Pupil Numbers</t>
  </si>
  <si>
    <t>Funded FTEs</t>
  </si>
  <si>
    <t>Change</t>
  </si>
  <si>
    <t>FTEs</t>
  </si>
  <si>
    <t xml:space="preserve">%  </t>
  </si>
  <si>
    <t>Total Pupil Numbers</t>
  </si>
  <si>
    <t>Budget</t>
  </si>
  <si>
    <t>Ref. No.</t>
  </si>
  <si>
    <t xml:space="preserve">£   </t>
  </si>
  <si>
    <t>Rates</t>
  </si>
  <si>
    <t>£ per pupil</t>
  </si>
  <si>
    <t>Budget Allocations</t>
  </si>
  <si>
    <t>Cash</t>
  </si>
  <si>
    <t>Advance</t>
  </si>
  <si>
    <r>
      <t>Council Revenue Funding Reports</t>
    </r>
    <r>
      <rPr>
        <sz val="12"/>
        <color indexed="8"/>
        <rFont val="Arial"/>
        <family val="2"/>
      </rPr>
      <t xml:space="preserve"> (Delegated Budget Shares)</t>
    </r>
  </si>
  <si>
    <t>Angram Bank Primary School</t>
  </si>
  <si>
    <t>Anns Grove Primary School</t>
  </si>
  <si>
    <t>Ballifield Primary School</t>
  </si>
  <si>
    <t>Brightside Nursery and Infant School</t>
  </si>
  <si>
    <t>Carfield Primary School</t>
  </si>
  <si>
    <t>Gleadless Primary School</t>
  </si>
  <si>
    <t>Halfway Nursery Infant School</t>
  </si>
  <si>
    <t>Meersbrook Bank Primary School</t>
  </si>
  <si>
    <t>Netherthorpe Primary School</t>
  </si>
  <si>
    <t>Pipworth Community Primary School</t>
  </si>
  <si>
    <t>Prince Edward Primary School</t>
  </si>
  <si>
    <t>Reignhead Primary School</t>
  </si>
  <si>
    <t>Rivelin Primary School</t>
  </si>
  <si>
    <t>Shooter's Grove Primary School</t>
  </si>
  <si>
    <t>Springfield Primary School</t>
  </si>
  <si>
    <t>St Theresa's Catholic Primary School</t>
  </si>
  <si>
    <t>Stocksbridge Nursery Infant School</t>
  </si>
  <si>
    <t>Stradbroke Primary School</t>
  </si>
  <si>
    <t>Walkley Primary School</t>
  </si>
  <si>
    <t>Westways Primary School</t>
  </si>
  <si>
    <t>Wharncliffe Side Primary School</t>
  </si>
  <si>
    <t>Woodhouse West Primary School</t>
  </si>
  <si>
    <t>Woodseats Primary School</t>
  </si>
  <si>
    <t>Basic £/pupil Entitlement</t>
  </si>
  <si>
    <t>Primary</t>
  </si>
  <si>
    <t>Social Deprivation</t>
  </si>
  <si>
    <t>Mobility</t>
  </si>
  <si>
    <t>High Incidence SEN</t>
  </si>
  <si>
    <t>English as an Add. Language (EAL)</t>
  </si>
  <si>
    <t>EAL Pupils 3 yrs</t>
  </si>
  <si>
    <t>Lump Sum</t>
  </si>
  <si>
    <t>Split Sites (local formula - 13-14)</t>
  </si>
  <si>
    <t>Rates (2013-14)</t>
  </si>
  <si>
    <t>PFI (2013-14)</t>
  </si>
  <si>
    <t>Maximum £/pupil Gain Cap</t>
  </si>
  <si>
    <t>Minimum Funding Guarantee (MFG)</t>
  </si>
  <si>
    <t xml:space="preserve">Unit </t>
  </si>
  <si>
    <t>Budget Share (Schools Block) S251</t>
  </si>
  <si>
    <t xml:space="preserve">TOTAL FUNDS DELEGATED BY THE LEA </t>
  </si>
  <si>
    <t>TOTAL FUNDS DE-DELEGATED</t>
  </si>
  <si>
    <r>
      <t xml:space="preserve">TOTAL FUNDS CASH ADVANCED BY THE LEA - </t>
    </r>
    <r>
      <rPr>
        <b/>
        <sz val="11"/>
        <rFont val="Times New Roman"/>
        <family val="1"/>
      </rPr>
      <t>I01</t>
    </r>
  </si>
  <si>
    <t>Unit Value</t>
  </si>
  <si>
    <t>£/pupil</t>
  </si>
  <si>
    <t>FSM</t>
  </si>
  <si>
    <t>King Ecgbert School</t>
  </si>
  <si>
    <t>Notional SEN Funding</t>
  </si>
  <si>
    <t>KS3</t>
  </si>
  <si>
    <t>KS4</t>
  </si>
  <si>
    <t>I01</t>
  </si>
  <si>
    <t>I03</t>
  </si>
  <si>
    <t>I05</t>
  </si>
  <si>
    <t xml:space="preserve">SEN FUNDING - REVENUE </t>
  </si>
  <si>
    <t>PFI Affordability Gap</t>
  </si>
  <si>
    <t>Abbey Lane Primary School</t>
  </si>
  <si>
    <t>Athelstan Primary School</t>
  </si>
  <si>
    <t>Broomhill Infant School</t>
  </si>
  <si>
    <t>Dobcroft Infant School</t>
  </si>
  <si>
    <t>Dobcroft Junior School</t>
  </si>
  <si>
    <t>Dore Primary School</t>
  </si>
  <si>
    <t>Ecclesfield Primary School</t>
  </si>
  <si>
    <t>Halfway Junior School</t>
  </si>
  <si>
    <t>High Green Primary School</t>
  </si>
  <si>
    <t>Hunter's Bar Infant School</t>
  </si>
  <si>
    <t>Intake Primary School</t>
  </si>
  <si>
    <t>Limpsfield Junior School</t>
  </si>
  <si>
    <t>Loxley Primary School</t>
  </si>
  <si>
    <t>Lydgate Infant School</t>
  </si>
  <si>
    <t>Lydgate Junior School</t>
  </si>
  <si>
    <t>Mosborough Primary School</t>
  </si>
  <si>
    <t>Mundella Primary School</t>
  </si>
  <si>
    <t>Nether Green Infant School</t>
  </si>
  <si>
    <t>Nether Green Junior School</t>
  </si>
  <si>
    <t>Nook Lane Junior School</t>
  </si>
  <si>
    <t>Pye Bank CofE Primary School</t>
  </si>
  <si>
    <t>Stannington Infant School</t>
  </si>
  <si>
    <t>Stocksbridge Junior School</t>
  </si>
  <si>
    <t>Whiteways Primary School</t>
  </si>
  <si>
    <t>Recoupment Academy</t>
  </si>
  <si>
    <t>School</t>
  </si>
  <si>
    <t>Ref</t>
  </si>
  <si>
    <t>OEO</t>
  </si>
  <si>
    <t>DfE</t>
  </si>
  <si>
    <t>Pr DfE</t>
  </si>
  <si>
    <t>Status</t>
  </si>
  <si>
    <t>Mobility - Pupils Affected Above</t>
  </si>
  <si>
    <t>Minimum Funding Guarantee (MFG) £/pupil</t>
  </si>
  <si>
    <t>Pupil Number Change</t>
  </si>
  <si>
    <t xml:space="preserve">£     </t>
  </si>
  <si>
    <t>£ per Pupil</t>
  </si>
  <si>
    <t>Less:</t>
  </si>
  <si>
    <t>-</t>
  </si>
  <si>
    <t>A</t>
  </si>
  <si>
    <t>B</t>
  </si>
  <si>
    <t>% Change in MFG per Pupil</t>
  </si>
  <si>
    <t>x % Change required to meet threshold</t>
  </si>
  <si>
    <t>x</t>
  </si>
  <si>
    <t>MFG Allocation or Gains Cap</t>
  </si>
  <si>
    <t>= C</t>
  </si>
  <si>
    <t>B + C</t>
  </si>
  <si>
    <t>Secondary</t>
  </si>
  <si>
    <r>
      <t xml:space="preserve">Total Funding </t>
    </r>
    <r>
      <rPr>
        <b/>
        <sz val="12"/>
        <rFont val="Times New Roman"/>
        <family val="1"/>
      </rPr>
      <t>(I01+I03+IO5)</t>
    </r>
  </si>
  <si>
    <t>Malin Bridge Primary School</t>
  </si>
  <si>
    <t>King Edward VII School</t>
  </si>
  <si>
    <t>£ per pupil (excl Rates, PFI)</t>
  </si>
  <si>
    <t>URN</t>
  </si>
  <si>
    <t>Prev DfE</t>
  </si>
  <si>
    <t>Phase</t>
  </si>
  <si>
    <t>Oasis Academy Don Valley</t>
  </si>
  <si>
    <t>Prior Attain</t>
  </si>
  <si>
    <t>Beighton Nursery Infant School</t>
  </si>
  <si>
    <t>No. of Places</t>
  </si>
  <si>
    <t>Funded Places</t>
  </si>
  <si>
    <t>LAESTAB</t>
  </si>
  <si>
    <t>School Name</t>
  </si>
  <si>
    <t>Academy Type</t>
  </si>
  <si>
    <t>Arbourthorne Community Primary School</t>
  </si>
  <si>
    <t>Bankwood Community Primary School</t>
  </si>
  <si>
    <t>Bradfield Dungworth Primary School</t>
  </si>
  <si>
    <t>Bradway Primary School</t>
  </si>
  <si>
    <t>Brunswick Community Primary School</t>
  </si>
  <si>
    <t>Carter Knowle Junior School</t>
  </si>
  <si>
    <t>Coit Primary School</t>
  </si>
  <si>
    <t>Deepcar St John's Church of England Junior School</t>
  </si>
  <si>
    <t>Fox Hill Primary</t>
  </si>
  <si>
    <t>Grenoside Community Primary School</t>
  </si>
  <si>
    <t>Greystones Primary School</t>
  </si>
  <si>
    <t>Holt House Infant School</t>
  </si>
  <si>
    <t>Hunter's Bar Junior School</t>
  </si>
  <si>
    <t>Lowfield Community Primary School</t>
  </si>
  <si>
    <t>Marlcliffe Community Primary School</t>
  </si>
  <si>
    <t>Norton Free Church of England Primary School</t>
  </si>
  <si>
    <t>Oughtibridge Primary School</t>
  </si>
  <si>
    <t>Owler Brook Primary School</t>
  </si>
  <si>
    <t>Parson Cross Church of England Primary School</t>
  </si>
  <si>
    <t>Royd Nursery and Infant School</t>
  </si>
  <si>
    <t>Sharrow Nursery, Infant and Junior School</t>
  </si>
  <si>
    <t>Shortbrook Primary School</t>
  </si>
  <si>
    <t>Totley All Saints Church of England Voluntary Aided Primary School</t>
  </si>
  <si>
    <t>Watercliffe Meadow Community Primary School</t>
  </si>
  <si>
    <t>Waterthorpe Infant School</t>
  </si>
  <si>
    <t>Woodthorpe Primary School</t>
  </si>
  <si>
    <t>The Birley Academy</t>
  </si>
  <si>
    <t>Reception - Year 6 (including IR Pupils)</t>
  </si>
  <si>
    <t>IDACI Band A</t>
  </si>
  <si>
    <t>IDACI Band B</t>
  </si>
  <si>
    <t>IDACI Band C</t>
  </si>
  <si>
    <t>IDACI Band D</t>
  </si>
  <si>
    <t>IDACI Band E</t>
  </si>
  <si>
    <t>IDACI Band F</t>
  </si>
  <si>
    <t>of which are IR Pupils</t>
  </si>
  <si>
    <t>Key Stage 3 Pupils</t>
  </si>
  <si>
    <t>Key Stage 4 Pupils</t>
  </si>
  <si>
    <t>Gains Capped at:</t>
  </si>
  <si>
    <t>Clifford All Saints CofE Primary School</t>
  </si>
  <si>
    <t xml:space="preserve"> - Income Deprivation Affecting Children Index</t>
  </si>
  <si>
    <t>IDACI</t>
  </si>
  <si>
    <t>Set at:</t>
  </si>
  <si>
    <t>Seven Hills School</t>
  </si>
  <si>
    <t>Talbot Specialist School</t>
  </si>
  <si>
    <t>The Rowan School</t>
  </si>
  <si>
    <t>Astrea Academy Sheffield</t>
  </si>
  <si>
    <t>Maintained Schools -</t>
  </si>
  <si>
    <t>Total Primary</t>
  </si>
  <si>
    <t>Total Secondary</t>
  </si>
  <si>
    <t>Middle Deemed Secondary</t>
  </si>
  <si>
    <t>Total Middle Deemed Secondary</t>
  </si>
  <si>
    <t>Ever6</t>
  </si>
  <si>
    <t>Budget Share before Minimum Funding Guarantee (exc. IRs &amp; Post 16)</t>
  </si>
  <si>
    <t>Abbeyfield Primary Academy</t>
  </si>
  <si>
    <t>Acres Hill Community Primary School</t>
  </si>
  <si>
    <t>Beck Primary School</t>
  </si>
  <si>
    <t>Birley Primary Academy</t>
  </si>
  <si>
    <t>Birley Spa Primary Academy</t>
  </si>
  <si>
    <t>Byron Wood Primary Academy</t>
  </si>
  <si>
    <t>Charnock Hall Primary Academy</t>
  </si>
  <si>
    <t>Emmanuel Anglican/Methodist Junior School</t>
  </si>
  <si>
    <t>Emmaus Catholic and CofE Primary School</t>
  </si>
  <si>
    <t>Greengate Lane Academy</t>
  </si>
  <si>
    <t>Greenhill Primary School</t>
  </si>
  <si>
    <t>Hallam Primary School</t>
  </si>
  <si>
    <t>Hartley Brook Primary School</t>
  </si>
  <si>
    <t>Hatfield Academy</t>
  </si>
  <si>
    <t>High Hazels Junior School</t>
  </si>
  <si>
    <t>High Hazels Nursery Infant Academy</t>
  </si>
  <si>
    <t>Hillsborough Primary School</t>
  </si>
  <si>
    <t>Hucklow Primary School</t>
  </si>
  <si>
    <t>Lound Infant School</t>
  </si>
  <si>
    <t>Lound Junior School</t>
  </si>
  <si>
    <t>Lowedges Junior Academy</t>
  </si>
  <si>
    <t>Lower Meadow Primary School</t>
  </si>
  <si>
    <t>Manor Lodge Community Primary and Nursery School</t>
  </si>
  <si>
    <t>Mansel Primary</t>
  </si>
  <si>
    <t>Meynell Community Primary School</t>
  </si>
  <si>
    <t>Monteney Primary School</t>
  </si>
  <si>
    <t>Nether Edge Primary School</t>
  </si>
  <si>
    <t>Norfolk Community Primary School</t>
  </si>
  <si>
    <t>Oasis Academy Fir Vale</t>
  </si>
  <si>
    <t>Oasis Academy Watermead</t>
  </si>
  <si>
    <t>Phillimore Community Primary School</t>
  </si>
  <si>
    <t>Porter Croft Church of England Primary Academy</t>
  </si>
  <si>
    <t>Rainbow Forge Primary Academy</t>
  </si>
  <si>
    <t>Sacred Heart School, A Catholic Voluntary Academy</t>
  </si>
  <si>
    <t>Southey Green Primary School and Nurseries</t>
  </si>
  <si>
    <t>St Ann's Catholic Primary School, A Voluntary Academy</t>
  </si>
  <si>
    <t>St John Fisher Primary, A Catholic Voluntary Academy</t>
  </si>
  <si>
    <t>St Joseph's Primary School</t>
  </si>
  <si>
    <t>St Marie's School, A Catholic Voluntary Academy</t>
  </si>
  <si>
    <t>St Mary's Church of England Primary School</t>
  </si>
  <si>
    <t>St Mary's Primary School, A Catholic Voluntary Academy</t>
  </si>
  <si>
    <t>St Patrick's Catholic Voluntary Academy</t>
  </si>
  <si>
    <t>St Thomas More Catholic Primary, A Voluntary Academy</t>
  </si>
  <si>
    <t>St Thomas of Canterbury School, a Catholic Voluntary Academy</t>
  </si>
  <si>
    <t>St Wilfrid's Catholic Primary School</t>
  </si>
  <si>
    <t>Tinsley Meadows Primary School</t>
  </si>
  <si>
    <t>Totley Primary School</t>
  </si>
  <si>
    <t>Windmill Hill Primary School</t>
  </si>
  <si>
    <t>Wisewood Community Primary School</t>
  </si>
  <si>
    <t>Wybourn Community Primary &amp; Nursery School</t>
  </si>
  <si>
    <t>All Saints' Catholic High School</t>
  </si>
  <si>
    <t>Bradfield School</t>
  </si>
  <si>
    <t>Chaucer School</t>
  </si>
  <si>
    <t>Ecclesfield School</t>
  </si>
  <si>
    <t>Fir Vale School</t>
  </si>
  <si>
    <t>Firth Park Academy</t>
  </si>
  <si>
    <t>Forge Valley School</t>
  </si>
  <si>
    <t>Handsworth Grange Community Sports College</t>
  </si>
  <si>
    <t>High Storrs School</t>
  </si>
  <si>
    <t>Meadowhead School Academy Trust</t>
  </si>
  <si>
    <t>Mercia School</t>
  </si>
  <si>
    <t>Newfield Secondary School</t>
  </si>
  <si>
    <t>Notre Dame High School</t>
  </si>
  <si>
    <t>Outwood Academy City</t>
  </si>
  <si>
    <t>Sheffield Park Academy</t>
  </si>
  <si>
    <t>Sheffield Springs Academy</t>
  </si>
  <si>
    <t>Silverdale School</t>
  </si>
  <si>
    <t>Stocksbridge High School</t>
  </si>
  <si>
    <t>Tapton School</t>
  </si>
  <si>
    <t>UTC Sheffield Olympic Legacy Park</t>
  </si>
  <si>
    <t>Westfield School</t>
  </si>
  <si>
    <t>Yewlands Academy</t>
  </si>
  <si>
    <t>All-through</t>
  </si>
  <si>
    <t>Threshold &gt;6%</t>
  </si>
  <si>
    <t xml:space="preserve">TOTAL FUNDS INCLUDING PAY &amp; PENSION DELEGATED BY THE LEA </t>
  </si>
  <si>
    <r>
      <t xml:space="preserve">£ per pupil </t>
    </r>
    <r>
      <rPr>
        <b/>
        <sz val="8"/>
        <rFont val="Arial"/>
        <family val="2"/>
      </rPr>
      <t>(excl , rates, pfi, pup premium)</t>
    </r>
  </si>
  <si>
    <t>Split Sites</t>
  </si>
  <si>
    <t>PFI</t>
  </si>
  <si>
    <t>Ecclesall Primary School</t>
  </si>
  <si>
    <t>St Catherine's Catholic Primary School (Hallam)</t>
  </si>
  <si>
    <t>Funded places</t>
  </si>
  <si>
    <t>No. of places</t>
  </si>
  <si>
    <t>Sub-total Base Entitlement/MPPFL £</t>
  </si>
  <si>
    <t>Minimum Per Pupil Funding Level</t>
  </si>
  <si>
    <t>Sparsity</t>
  </si>
  <si>
    <r>
      <t>Pupil Premium (</t>
    </r>
    <r>
      <rPr>
        <b/>
        <sz val="10"/>
        <color rgb="FFFF0000"/>
        <rFont val="Arial"/>
        <family val="2"/>
      </rPr>
      <t>estimated</t>
    </r>
    <r>
      <rPr>
        <sz val="10"/>
        <rFont val="Arial"/>
        <family val="2"/>
      </rPr>
      <t xml:space="preserve"> until verified by ESFA)</t>
    </r>
  </si>
  <si>
    <t>Per Pupil Funding
£</t>
  </si>
  <si>
    <t>Funding Per Place
£</t>
  </si>
  <si>
    <t>Total Funding
£</t>
  </si>
  <si>
    <r>
      <t xml:space="preserve">Ecclesall Infant Junior School </t>
    </r>
    <r>
      <rPr>
        <sz val="10"/>
        <color rgb="FFFF0000"/>
        <rFont val="Arial"/>
        <family val="2"/>
      </rPr>
      <t>- see other sheet</t>
    </r>
  </si>
  <si>
    <t>Brook House Junior</t>
  </si>
  <si>
    <t>E-ACT Pathways Academy</t>
  </si>
  <si>
    <t>UTC Sheffield City Centre</t>
  </si>
  <si>
    <t>Total All Schools</t>
  </si>
  <si>
    <t>Schools List</t>
  </si>
  <si>
    <t>Pupil Premium &amp; Other Grants (national grant)</t>
  </si>
  <si>
    <t>Woodlands Primary School</t>
  </si>
  <si>
    <t>Archdale School</t>
  </si>
  <si>
    <t>Children &amp; Schools</t>
  </si>
  <si>
    <t>Schools Resourcing Strategy</t>
  </si>
  <si>
    <t>2024-25</t>
  </si>
  <si>
    <t>Concord Junior Academy</t>
  </si>
  <si>
    <t>Wincobank Nursery and Infant Academy</t>
  </si>
  <si>
    <t/>
  </si>
  <si>
    <t>Hinde House 2-16 Academy</t>
  </si>
  <si>
    <t>Split Sites (new NFF formulaic approach)</t>
  </si>
  <si>
    <r>
      <t xml:space="preserve">Rates (NFF NNDR Estimates) - </t>
    </r>
    <r>
      <rPr>
        <i/>
        <sz val="8"/>
        <rFont val="Arial"/>
        <family val="2"/>
      </rPr>
      <t>schools need to account for, but not included in cash advance</t>
    </r>
  </si>
  <si>
    <t>Sparsity (for small rural schools)</t>
  </si>
  <si>
    <t>Integrated Resource Base Funding - High Needs Block £10k</t>
  </si>
  <si>
    <t>Integrated Resource Top Up Funding - Included in Schools Block above</t>
  </si>
  <si>
    <t>£ per pupil (MFG baseline protected level to incl. MSAG) Budget Share less Rates/Lump Sum/PFI</t>
  </si>
  <si>
    <t>2025-26</t>
  </si>
  <si>
    <t>E-Act Parkwood Academy</t>
  </si>
  <si>
    <t>Becton School (Nexus)</t>
  </si>
  <si>
    <t>Bents Green Secondary School</t>
  </si>
  <si>
    <t>Discovery Free School</t>
  </si>
  <si>
    <t>Kenwood Academy (Nexus)</t>
  </si>
  <si>
    <t xml:space="preserve">Lotus Academy (Holgate) </t>
  </si>
  <si>
    <t>Mossbrook Primary School</t>
  </si>
  <si>
    <t>Willow Park (Heritage Park)</t>
  </si>
  <si>
    <t>Woolley Wood Community School</t>
  </si>
  <si>
    <t>converts 1/2/25</t>
  </si>
  <si>
    <t>Delegated Budget Shares 2025-26</t>
  </si>
  <si>
    <t>Primary &amp; Secondary</t>
  </si>
  <si>
    <t>Service:  Education &amp; Skills</t>
  </si>
  <si>
    <t>Resourcing &amp; Business Planning</t>
  </si>
  <si>
    <t>Maintained Primary School Revenue Funding Analysis 2025-26</t>
  </si>
  <si>
    <t>Minimum Funding Guarantee/Gains Cap 2025-26</t>
  </si>
  <si>
    <t>Pupil Number October 2023</t>
  </si>
  <si>
    <t>Pupil Number October 2024</t>
  </si>
  <si>
    <t>Calculation of Guaranteed Funding Level 2024-25</t>
  </si>
  <si>
    <t>Budget Share 2024-25 (exc. Post 16)</t>
  </si>
  <si>
    <t>Rates 24-25, PFI 24-25, Split Site 24-25 &amp; Sparsity 25-26</t>
  </si>
  <si>
    <t>2025-26 Lump Sum</t>
  </si>
  <si>
    <t>Other Exemptions (Add CSBG, TPAG &amp; TPECG24)</t>
  </si>
  <si>
    <t>2024-25 MFG Total</t>
  </si>
  <si>
    <t>Adjusted 2425 £ per pupil</t>
  </si>
  <si>
    <r>
      <t xml:space="preserve">Calculation of Adjusted Budget Share 2025-26 </t>
    </r>
    <r>
      <rPr>
        <i/>
        <sz val="11"/>
        <rFont val="Times New Roman"/>
        <family val="1"/>
      </rPr>
      <t>(before MFG/Gains Cap)</t>
    </r>
  </si>
  <si>
    <t>Other Exemptions - PFI, Sparsity, Split Site</t>
  </si>
  <si>
    <t>2025-26 MFG Total</t>
  </si>
  <si>
    <r>
      <t>Minimum Funding Guarantee Allocation</t>
    </r>
    <r>
      <rPr>
        <sz val="10"/>
        <rFont val="Arial"/>
        <family val="2"/>
      </rPr>
      <t/>
    </r>
  </si>
  <si>
    <r>
      <t>% Change Required to meet MFG Threshold &gt;-</t>
    </r>
    <r>
      <rPr>
        <sz val="10"/>
        <color theme="5"/>
        <rFont val="Arial"/>
        <family val="2"/>
      </rPr>
      <t>0.05</t>
    </r>
    <r>
      <rPr>
        <sz val="10"/>
        <rFont val="Arial"/>
        <family val="2"/>
      </rPr>
      <t>% or Gains Cap</t>
    </r>
  </si>
  <si>
    <t xml:space="preserve">2024-25 MFG Budget £ per Pupil </t>
  </si>
  <si>
    <t>x 2025-26 NOR</t>
  </si>
  <si>
    <t>Adjusted Budget Share 2025-26 including MFG/Gains Cap allocation</t>
  </si>
  <si>
    <r>
      <t>Change from 2024-25</t>
    </r>
    <r>
      <rPr>
        <sz val="10"/>
        <rFont val="Arial"/>
        <family val="2"/>
      </rPr>
      <t xml:space="preserve"> </t>
    </r>
    <r>
      <rPr>
        <i/>
        <sz val="11"/>
        <rFont val="Times New Roman"/>
        <family val="1"/>
      </rPr>
      <t>(E - A)</t>
    </r>
  </si>
  <si>
    <t>Core School Budget Grant 2024-25 (now rolled into DSG at FYE)</t>
  </si>
  <si>
    <t>Teachers Pension Grant (TPECG24) (now rolled into DSG)</t>
  </si>
  <si>
    <t>Teachers Pay Additional Grant (now rolled into DSG)</t>
  </si>
  <si>
    <t>April 2025</t>
  </si>
  <si>
    <t>Sept 2025</t>
  </si>
  <si>
    <t>Maintained Secondary School Revenue Funding Analysis 2025-26</t>
  </si>
  <si>
    <t>To view school budget shares, select the buttons below as required:</t>
  </si>
  <si>
    <t>Associated Reports</t>
  </si>
  <si>
    <r>
      <t>Date:</t>
    </r>
    <r>
      <rPr>
        <sz val="18"/>
        <rFont val="Arial"/>
        <family val="2"/>
      </rPr>
      <t xml:space="preserve"> 27th February 2025</t>
    </r>
  </si>
  <si>
    <t>old DfE</t>
  </si>
  <si>
    <t>Current DfE</t>
  </si>
  <si>
    <t>Places April to Aug 2025</t>
  </si>
  <si>
    <t>Places Sept to March 2026</t>
  </si>
  <si>
    <t>Average Funded Number</t>
  </si>
  <si>
    <t>2025/2026 Funding Rate
£</t>
  </si>
  <si>
    <t>Base Funding + Top Up
£</t>
  </si>
  <si>
    <t>Other Funding
£</t>
  </si>
  <si>
    <t>Split Site
£</t>
  </si>
  <si>
    <t>Out of City
Places</t>
  </si>
  <si>
    <t>Out of City
Funding</t>
  </si>
  <si>
    <t>Bents Green School</t>
  </si>
  <si>
    <t>Mossbrook School</t>
  </si>
  <si>
    <t>Woolley Wood School</t>
  </si>
  <si>
    <t>Total</t>
  </si>
  <si>
    <t>Base Funding £</t>
  </si>
  <si>
    <t>Top Up Funding £</t>
  </si>
  <si>
    <t>Maintained Special School Budgets 2025/26 at February 2025</t>
  </si>
  <si>
    <t>IR Funding for Maintained Schools 2025-26</t>
  </si>
  <si>
    <t>Funded Places 2025-26</t>
  </si>
  <si>
    <t>Total Funding 
£</t>
  </si>
  <si>
    <t>Top Up Funding (Schools Block element) £</t>
  </si>
  <si>
    <t>2024-25 Indicative IR Places</t>
  </si>
  <si>
    <t>Total Places</t>
  </si>
  <si>
    <t>Total Funded Places</t>
  </si>
  <si>
    <t>Occupied Places</t>
  </si>
  <si>
    <t>Total Occupied Places</t>
  </si>
  <si>
    <t>Unoccupied Places</t>
  </si>
  <si>
    <t>check</t>
  </si>
  <si>
    <t>From APT</t>
  </si>
  <si>
    <t>Var</t>
  </si>
  <si>
    <t>Base Funding
£</t>
  </si>
  <si>
    <t>Top Up (in School Budget)
£</t>
  </si>
  <si>
    <t>Top Up (High Needs Block)
£</t>
  </si>
  <si>
    <t>Top Up (Inflation) High Needs Block</t>
  </si>
  <si>
    <t>Check</t>
  </si>
  <si>
    <t>April - August 
£</t>
  </si>
  <si>
    <t>PO Number
Paid last full week in August</t>
  </si>
  <si>
    <t>Sept - Dec
£</t>
  </si>
  <si>
    <t>PO Number
Paid beginning October</t>
  </si>
  <si>
    <t>Jan - March
£</t>
  </si>
  <si>
    <t>PO Number
Paid beginning January</t>
  </si>
  <si>
    <t>Total
£</t>
  </si>
  <si>
    <t>Included in Budget Requirement
£</t>
  </si>
  <si>
    <t>Additional  Budget Requirement
£</t>
  </si>
  <si>
    <t>Pri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</si>
</sst>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
    <numFmt numFmtId="166" formatCode="0.0%"/>
    <numFmt numFmtId="167" formatCode="_-* #,##0_-;\-* #,##0_-;_-* &quot;-&quot;??_-;_-@_-"/>
    <numFmt numFmtId="168" formatCode="_(* #,##0.00_);_(* \(#,##0.00\);_(* &quot;-&quot;??_);_(@_)"/>
    <numFmt numFmtId="169" formatCode="#,##0_ ;[Red]\-#,##0\ "/>
    <numFmt numFmtId="170" formatCode="#,##0.00_ ;[Red]\-#,##0.00\ "/>
    <numFmt numFmtId="171" formatCode="0_ ;\-0\ "/>
  </numFmts>
  <fonts count="1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u/>
      <sz val="12"/>
      <color indexed="12"/>
      <name val="Arial"/>
      <family val="2"/>
    </font>
    <font>
      <sz val="10"/>
      <name val="Courier"/>
      <family val="3"/>
    </font>
    <font>
      <sz val="8"/>
      <name val="Arial"/>
      <family val="2"/>
    </font>
    <font>
      <sz val="18"/>
      <name val="Arial"/>
      <family val="2"/>
    </font>
    <font>
      <b/>
      <sz val="10"/>
      <name val="Arial"/>
      <family val="2"/>
    </font>
    <font>
      <sz val="6"/>
      <name val="Arial"/>
      <family val="2"/>
    </font>
    <font>
      <sz val="4"/>
      <name val="Arial"/>
      <family val="2"/>
    </font>
    <font>
      <b/>
      <sz val="4"/>
      <name val="Arial"/>
      <family val="2"/>
    </font>
    <font>
      <b/>
      <sz val="11"/>
      <name val="Arial"/>
      <family val="2"/>
    </font>
    <font>
      <sz val="8"/>
      <color indexed="10"/>
      <name val="Arial"/>
      <family val="2"/>
    </font>
    <font>
      <b/>
      <sz val="12"/>
      <name val="Arial"/>
      <family val="2"/>
    </font>
    <font>
      <b/>
      <sz val="10"/>
      <color indexed="9"/>
      <name val="Arial"/>
      <family val="2"/>
    </font>
    <font>
      <sz val="8"/>
      <name val="Arial"/>
      <family val="2"/>
    </font>
    <font>
      <sz val="26"/>
      <name val="Arial"/>
      <family val="2"/>
    </font>
    <font>
      <b/>
      <sz val="18"/>
      <name val="Arial"/>
      <family val="2"/>
    </font>
    <font>
      <sz val="20"/>
      <name val="Arial"/>
      <family val="2"/>
    </font>
    <font>
      <sz val="12"/>
      <color indexed="8"/>
      <name val="Arial"/>
      <family val="2"/>
    </font>
    <font>
      <b/>
      <sz val="12"/>
      <color indexed="8"/>
      <name val="Arial"/>
      <family val="2"/>
    </font>
    <font>
      <sz val="12"/>
      <name val="Arial"/>
      <family val="2"/>
    </font>
    <font>
      <b/>
      <sz val="14"/>
      <name val="Arial"/>
      <family val="2"/>
    </font>
    <font>
      <b/>
      <sz val="12"/>
      <color indexed="9"/>
      <name val="Arial"/>
      <family val="2"/>
    </font>
    <font>
      <sz val="10"/>
      <color indexed="9"/>
      <name val="Arial"/>
      <family val="2"/>
    </font>
    <font>
      <b/>
      <sz val="11"/>
      <name val="Times New Roman"/>
      <family val="1"/>
    </font>
    <font>
      <b/>
      <sz val="12"/>
      <name val="Times New Roman"/>
      <family val="1"/>
    </font>
    <font>
      <b/>
      <u/>
      <sz val="10"/>
      <name val="Arial"/>
      <family val="2"/>
    </font>
    <font>
      <b/>
      <i/>
      <sz val="9"/>
      <name val="Arial"/>
      <family val="2"/>
    </font>
    <font>
      <i/>
      <sz val="9"/>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i/>
      <sz val="10"/>
      <name val="Arial"/>
      <family val="2"/>
    </font>
    <font>
      <sz val="8"/>
      <color rgb="FFFF0000"/>
      <name val="Arial"/>
      <family val="2"/>
    </font>
    <font>
      <b/>
      <sz val="9"/>
      <color indexed="81"/>
      <name val="Tahoma"/>
      <family val="2"/>
    </font>
    <font>
      <sz val="9"/>
      <color indexed="81"/>
      <name val="Tahoma"/>
      <family val="2"/>
    </font>
    <font>
      <sz val="9"/>
      <name val="Arial"/>
      <family val="2"/>
    </font>
    <font>
      <i/>
      <sz val="11"/>
      <name val="Times New Roman"/>
      <family val="1"/>
    </font>
    <font>
      <sz val="11"/>
      <color theme="1"/>
      <name val="Calibri"/>
      <family val="2"/>
      <scheme val="minor"/>
    </font>
    <font>
      <sz val="10"/>
      <color rgb="FFFF0000"/>
      <name val="Arial"/>
      <family val="2"/>
    </font>
    <font>
      <i/>
      <sz val="8"/>
      <color rgb="FFFF0000"/>
      <name val="Arial"/>
      <family val="2"/>
    </font>
    <font>
      <i/>
      <sz val="9"/>
      <color rgb="FFFF0000"/>
      <name val="Arial"/>
      <family val="2"/>
    </font>
    <font>
      <sz val="11"/>
      <name val="Calibri"/>
      <family val="2"/>
      <scheme val="minor"/>
    </font>
    <font>
      <sz val="10"/>
      <name val="Arial"/>
      <family val="2"/>
    </font>
    <font>
      <b/>
      <sz val="10"/>
      <color rgb="FFFF0000"/>
      <name val="Arial"/>
      <family val="2"/>
    </font>
    <font>
      <sz val="12"/>
      <color theme="1"/>
      <name val="Arial"/>
      <family val="2"/>
    </font>
    <font>
      <b/>
      <sz val="8"/>
      <color rgb="FFFF0000"/>
      <name val="Arial"/>
      <family val="2"/>
    </font>
    <font>
      <i/>
      <sz val="8"/>
      <color theme="7" tint="-0.249977111117893"/>
      <name val="Arial"/>
      <family val="2"/>
    </font>
    <font>
      <i/>
      <sz val="8"/>
      <color theme="7"/>
      <name val="Arial"/>
      <family val="2"/>
    </font>
    <font>
      <sz val="10"/>
      <color theme="3"/>
      <name val="Arial"/>
      <family val="2"/>
    </font>
    <font>
      <sz val="6"/>
      <color theme="0"/>
      <name val="Arial"/>
      <family val="2"/>
    </font>
    <font>
      <b/>
      <i/>
      <sz val="10"/>
      <name val="Arial"/>
      <family val="2"/>
    </font>
    <font>
      <sz val="10"/>
      <color theme="0"/>
      <name val="Arial"/>
      <family val="2"/>
    </font>
    <font>
      <b/>
      <sz val="10"/>
      <color theme="3"/>
      <name val="Arial"/>
      <family val="2"/>
    </font>
    <font>
      <b/>
      <sz val="11"/>
      <name val="Calibri"/>
      <family val="2"/>
      <scheme val="minor"/>
    </font>
    <font>
      <sz val="11"/>
      <color theme="1"/>
      <name val="Calibri"/>
      <family val="2"/>
    </font>
    <font>
      <b/>
      <sz val="10"/>
      <color rgb="FFFF00FF"/>
      <name val="Arial"/>
      <family val="2"/>
    </font>
    <font>
      <b/>
      <sz val="8"/>
      <color rgb="FFFF00FF"/>
      <name val="Arial"/>
      <family val="2"/>
    </font>
    <font>
      <b/>
      <sz val="4"/>
      <color rgb="FFFF00FF"/>
      <name val="Arial"/>
      <family val="2"/>
    </font>
    <font>
      <b/>
      <i/>
      <sz val="8"/>
      <color theme="6"/>
      <name val="Arial"/>
      <family val="2"/>
    </font>
    <font>
      <b/>
      <i/>
      <sz val="8"/>
      <color rgb="FFFF0000"/>
      <name val="Arial"/>
      <family val="2"/>
    </font>
    <font>
      <i/>
      <sz val="10"/>
      <color theme="4"/>
      <name val="Arial"/>
      <family val="2"/>
    </font>
    <font>
      <i/>
      <sz val="12"/>
      <color theme="4"/>
      <name val="Arial"/>
      <family val="2"/>
    </font>
    <font>
      <i/>
      <sz val="4"/>
      <color theme="4"/>
      <name val="Arial"/>
      <family val="2"/>
    </font>
    <font>
      <b/>
      <sz val="8"/>
      <name val="Arial"/>
      <family val="2"/>
    </font>
    <font>
      <i/>
      <sz val="10"/>
      <color theme="5"/>
      <name val="Arial"/>
      <family val="2"/>
    </font>
    <font>
      <i/>
      <sz val="4"/>
      <name val="Arial"/>
      <family val="2"/>
    </font>
    <font>
      <i/>
      <sz val="9"/>
      <color theme="5"/>
      <name val="Arial"/>
      <family val="2"/>
    </font>
    <font>
      <sz val="12"/>
      <color rgb="FFFF0000"/>
      <name val="Arial"/>
      <family val="2"/>
    </font>
    <font>
      <b/>
      <sz val="9"/>
      <name val="Arial"/>
      <family val="2"/>
    </font>
    <font>
      <b/>
      <sz val="11.5"/>
      <name val="Arial"/>
      <family val="2"/>
    </font>
    <font>
      <sz val="8"/>
      <color theme="0"/>
      <name val="Arial"/>
      <family val="2"/>
    </font>
    <font>
      <sz val="16"/>
      <name val="Arial"/>
      <family val="2"/>
    </font>
    <font>
      <b/>
      <sz val="20"/>
      <name val="Arial"/>
      <family val="2"/>
    </font>
    <font>
      <sz val="10"/>
      <color theme="5"/>
      <name val="Arial"/>
      <family val="2"/>
    </font>
    <font>
      <sz val="14"/>
      <name val="Arial"/>
      <family val="2"/>
    </font>
    <font>
      <b/>
      <u/>
      <sz val="26"/>
      <color theme="1"/>
      <name val="Arial"/>
      <family val="2"/>
    </font>
    <font>
      <b/>
      <u/>
      <sz val="12"/>
      <color rgb="FFFF0000"/>
      <name val="Arial"/>
      <family val="2"/>
    </font>
    <font>
      <sz val="12"/>
      <color theme="0"/>
      <name val="Arial"/>
      <family val="2"/>
    </font>
    <font>
      <b/>
      <sz val="12"/>
      <color theme="1"/>
      <name val="Arial"/>
      <family val="2"/>
    </font>
    <font>
      <sz val="20"/>
      <color theme="1"/>
      <name val="Arial"/>
      <family val="2"/>
    </font>
    <font>
      <sz val="12"/>
      <color theme="1"/>
      <name val="Calibri"/>
      <family val="2"/>
      <scheme val="minor"/>
    </font>
    <font>
      <sz val="18"/>
      <color theme="1"/>
      <name val="Arial"/>
      <family val="2"/>
    </font>
    <font>
      <sz val="12"/>
      <color theme="0"/>
      <name val="Calibri"/>
      <family val="2"/>
      <scheme val="minor"/>
    </font>
    <font>
      <b/>
      <sz val="12"/>
      <color theme="1"/>
      <name val="Calibri"/>
      <family val="2"/>
      <scheme val="minor"/>
    </font>
    <font>
      <b/>
      <i/>
      <sz val="10"/>
      <color theme="5"/>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C0C0C0"/>
        <bgColor indexed="64"/>
      </patternFill>
    </fill>
    <fill>
      <patternFill patternType="solid">
        <fgColor rgb="FFFFCCFF"/>
        <bgColor indexed="64"/>
      </patternFill>
    </fill>
    <fill>
      <patternFill patternType="solid">
        <fgColor theme="0" tint="-0.249977111117893"/>
        <bgColor indexed="64"/>
      </patternFill>
    </fill>
    <fill>
      <patternFill patternType="solid">
        <fgColor theme="3" tint="0.89999084444715716"/>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3" tint="0.7999816888943144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07">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0" borderId="3" applyNumberFormat="0" applyFill="0" applyAlignment="0" applyProtection="0"/>
    <xf numFmtId="0" fontId="51" fillId="0" borderId="4"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15" fillId="0" borderId="0" applyNumberFormat="0" applyFill="0" applyBorder="0" applyAlignment="0" applyProtection="0">
      <alignment vertical="top"/>
      <protection locked="0"/>
    </xf>
    <xf numFmtId="0" fontId="53" fillId="7" borderId="1" applyNumberFormat="0" applyAlignment="0" applyProtection="0"/>
    <xf numFmtId="0" fontId="54" fillId="0" borderId="6" applyNumberFormat="0" applyFill="0" applyAlignment="0" applyProtection="0"/>
    <xf numFmtId="0" fontId="55" fillId="22" borderId="0" applyNumberFormat="0" applyBorder="0" applyAlignment="0" applyProtection="0"/>
    <xf numFmtId="0" fontId="14" fillId="0" borderId="0"/>
    <xf numFmtId="37" fontId="16" fillId="0" borderId="0"/>
    <xf numFmtId="0" fontId="14" fillId="23" borderId="7" applyNumberFormat="0" applyFont="0" applyAlignment="0" applyProtection="0"/>
    <xf numFmtId="3" fontId="17" fillId="0" borderId="0">
      <alignment horizontal="right"/>
    </xf>
    <xf numFmtId="0" fontId="56" fillId="20" borderId="8" applyNumberFormat="0" applyAlignment="0" applyProtection="0"/>
    <xf numFmtId="9" fontId="14"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59" fillId="0" borderId="0" applyNumberForma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43" fillId="0" borderId="0"/>
    <xf numFmtId="0" fontId="14" fillId="0" borderId="0"/>
    <xf numFmtId="0" fontId="67" fillId="0" borderId="0"/>
    <xf numFmtId="9" fontId="14" fillId="0" borderId="0" applyFont="0" applyFill="0" applyBorder="0" applyAlignment="0" applyProtection="0"/>
    <xf numFmtId="9" fontId="14" fillId="0" borderId="0" applyFont="0" applyFill="0" applyBorder="0" applyAlignment="0" applyProtection="0"/>
    <xf numFmtId="43" fontId="72" fillId="0" borderId="0" applyFont="0" applyFill="0" applyBorder="0" applyAlignment="0" applyProtection="0"/>
    <xf numFmtId="0" fontId="13" fillId="0" borderId="0"/>
    <xf numFmtId="0" fontId="15" fillId="0" borderId="0" applyNumberFormat="0" applyFill="0" applyBorder="0" applyAlignment="0" applyProtection="0">
      <alignment vertical="top"/>
      <protection locked="0"/>
    </xf>
    <xf numFmtId="0" fontId="12" fillId="0" borderId="0"/>
    <xf numFmtId="0" fontId="14" fillId="0" borderId="0"/>
    <xf numFmtId="0" fontId="12" fillId="0" borderId="0"/>
    <xf numFmtId="0" fontId="14" fillId="0" borderId="0"/>
    <xf numFmtId="0" fontId="14" fillId="0" borderId="0"/>
    <xf numFmtId="43" fontId="67" fillId="0" borderId="0" applyFont="0" applyFill="0" applyBorder="0" applyAlignment="0" applyProtection="0"/>
    <xf numFmtId="168" fontId="67" fillId="0" borderId="0" applyFont="0" applyFill="0" applyBorder="0" applyAlignment="0" applyProtection="0"/>
    <xf numFmtId="44" fontId="14" fillId="0" borderId="0" applyFont="0" applyFill="0" applyBorder="0" applyAlignment="0" applyProtection="0"/>
    <xf numFmtId="0" fontId="11" fillId="0" borderId="0"/>
    <xf numFmtId="0" fontId="67" fillId="0" borderId="0"/>
    <xf numFmtId="0" fontId="74" fillId="0" borderId="0"/>
    <xf numFmtId="0" fontId="11" fillId="0" borderId="0"/>
    <xf numFmtId="0" fontId="11" fillId="0" borderId="0"/>
    <xf numFmtId="0" fontId="84" fillId="0" borderId="0"/>
    <xf numFmtId="9" fontId="14" fillId="0" borderId="0" applyFont="0" applyFill="0" applyBorder="0" applyAlignment="0" applyProtection="0"/>
    <xf numFmtId="0" fontId="67" fillId="0" borderId="0"/>
    <xf numFmtId="0" fontId="67" fillId="0" borderId="0"/>
    <xf numFmtId="0" fontId="67" fillId="0" borderId="0"/>
    <xf numFmtId="43" fontId="10" fillId="0" borderId="0" applyFont="0" applyFill="0" applyBorder="0" applyAlignment="0" applyProtection="0"/>
    <xf numFmtId="0" fontId="10" fillId="0" borderId="0"/>
    <xf numFmtId="0" fontId="74" fillId="0" borderId="0"/>
    <xf numFmtId="0" fontId="74" fillId="0" borderId="0"/>
    <xf numFmtId="0" fontId="74" fillId="0" borderId="0"/>
    <xf numFmtId="0" fontId="9" fillId="0" borderId="0"/>
    <xf numFmtId="44" fontId="6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2" fillId="0" borderId="0"/>
    <xf numFmtId="43" fontId="1" fillId="0" borderId="0" applyFont="0" applyFill="0" applyBorder="0" applyAlignment="0" applyProtection="0"/>
    <xf numFmtId="0" fontId="1" fillId="0" borderId="0"/>
  </cellStyleXfs>
  <cellXfs count="468">
    <xf numFmtId="0" fontId="0" fillId="0" borderId="0" xfId="0"/>
    <xf numFmtId="0" fontId="23" fillId="0" borderId="19" xfId="38" applyFont="1" applyBorder="1" applyAlignment="1">
      <alignment vertical="center"/>
    </xf>
    <xf numFmtId="0" fontId="23" fillId="0" borderId="0" xfId="38" applyFont="1" applyAlignment="1">
      <alignment vertical="center"/>
    </xf>
    <xf numFmtId="0" fontId="23" fillId="0" borderId="20" xfId="38" applyFont="1" applyBorder="1" applyAlignment="1">
      <alignment vertical="center"/>
    </xf>
    <xf numFmtId="0" fontId="14" fillId="0" borderId="0" xfId="47"/>
    <xf numFmtId="0" fontId="14" fillId="0" borderId="0" xfId="39" applyNumberFormat="1" applyFont="1" applyAlignment="1" applyProtection="1">
      <alignment horizontal="left"/>
      <protection locked="0"/>
    </xf>
    <xf numFmtId="3" fontId="14" fillId="0" borderId="0" xfId="38" applyNumberFormat="1" applyAlignment="1">
      <alignment horizontal="right"/>
    </xf>
    <xf numFmtId="3" fontId="14" fillId="0" borderId="0" xfId="47" applyNumberFormat="1" applyAlignment="1">
      <alignment horizontal="left"/>
    </xf>
    <xf numFmtId="3" fontId="18" fillId="0" borderId="0" xfId="47" applyNumberFormat="1" applyFont="1"/>
    <xf numFmtId="3" fontId="14" fillId="0" borderId="0" xfId="47" applyNumberFormat="1"/>
    <xf numFmtId="3" fontId="19" fillId="0" borderId="0" xfId="47" applyNumberFormat="1" applyFont="1"/>
    <xf numFmtId="3" fontId="20" fillId="0" borderId="0" xfId="47" applyNumberFormat="1" applyFont="1" applyAlignment="1">
      <alignment horizontal="left"/>
    </xf>
    <xf numFmtId="3" fontId="36" fillId="0" borderId="18" xfId="47" applyNumberFormat="1" applyFont="1" applyBorder="1" applyAlignment="1">
      <alignment horizontal="left"/>
    </xf>
    <xf numFmtId="3" fontId="36" fillId="0" borderId="0" xfId="47" applyNumberFormat="1" applyFont="1" applyAlignment="1">
      <alignment horizontal="left"/>
    </xf>
    <xf numFmtId="3" fontId="20" fillId="0" borderId="0" xfId="47" applyNumberFormat="1" applyFont="1"/>
    <xf numFmtId="4" fontId="14" fillId="0" borderId="13" xfId="47" applyNumberFormat="1" applyBorder="1" applyAlignment="1">
      <alignment horizontal="right"/>
    </xf>
    <xf numFmtId="3" fontId="14" fillId="0" borderId="13" xfId="47" applyNumberFormat="1" applyBorder="1" applyAlignment="1">
      <alignment horizontal="right"/>
    </xf>
    <xf numFmtId="0" fontId="21" fillId="0" borderId="0" xfId="47" applyFont="1"/>
    <xf numFmtId="0" fontId="21" fillId="0" borderId="23" xfId="47" applyFont="1" applyBorder="1"/>
    <xf numFmtId="3" fontId="21" fillId="0" borderId="0" xfId="47" applyNumberFormat="1" applyFont="1"/>
    <xf numFmtId="3" fontId="22" fillId="0" borderId="0" xfId="47" applyNumberFormat="1" applyFont="1"/>
    <xf numFmtId="0" fontId="21" fillId="0" borderId="16" xfId="47" applyFont="1" applyBorder="1"/>
    <xf numFmtId="3" fontId="14" fillId="0" borderId="0" xfId="47" applyNumberFormat="1" applyAlignment="1">
      <alignment horizontal="right"/>
    </xf>
    <xf numFmtId="3" fontId="19" fillId="0" borderId="0" xfId="47" applyNumberFormat="1" applyFont="1" applyAlignment="1">
      <alignment horizontal="right"/>
    </xf>
    <xf numFmtId="164" fontId="14" fillId="0" borderId="0" xfId="47" applyNumberFormat="1" applyAlignment="1">
      <alignment horizontal="right"/>
    </xf>
    <xf numFmtId="165" fontId="17" fillId="0" borderId="0" xfId="47" applyNumberFormat="1" applyFont="1" applyAlignment="1">
      <alignment horizontal="right"/>
    </xf>
    <xf numFmtId="4" fontId="14" fillId="0" borderId="16" xfId="47" applyNumberFormat="1" applyBorder="1"/>
    <xf numFmtId="3" fontId="69" fillId="0" borderId="0" xfId="47" applyNumberFormat="1" applyFont="1"/>
    <xf numFmtId="3" fontId="41" fillId="0" borderId="16" xfId="47" applyNumberFormat="1" applyFont="1" applyBorder="1" applyAlignment="1">
      <alignment horizontal="right"/>
    </xf>
    <xf numFmtId="3" fontId="40" fillId="0" borderId="0" xfId="47" applyNumberFormat="1" applyFont="1"/>
    <xf numFmtId="164" fontId="41" fillId="0" borderId="0" xfId="47" applyNumberFormat="1" applyFont="1" applyAlignment="1">
      <alignment horizontal="right"/>
    </xf>
    <xf numFmtId="0" fontId="41" fillId="0" borderId="0" xfId="47" applyFont="1"/>
    <xf numFmtId="3" fontId="41" fillId="0" borderId="0" xfId="47" applyNumberFormat="1" applyFont="1"/>
    <xf numFmtId="3" fontId="62" fillId="0" borderId="0" xfId="47" applyNumberFormat="1" applyFont="1"/>
    <xf numFmtId="0" fontId="14" fillId="0" borderId="16" xfId="47" applyBorder="1"/>
    <xf numFmtId="3" fontId="24" fillId="0" borderId="0" xfId="47" applyNumberFormat="1" applyFont="1" applyAlignment="1">
      <alignment vertical="top"/>
    </xf>
    <xf numFmtId="2" fontId="14" fillId="0" borderId="16" xfId="47" applyNumberFormat="1" applyBorder="1"/>
    <xf numFmtId="3" fontId="24" fillId="0" borderId="0" xfId="47" applyNumberFormat="1" applyFont="1" applyAlignment="1">
      <alignment horizontal="right" vertical="top"/>
    </xf>
    <xf numFmtId="165" fontId="14" fillId="0" borderId="0" xfId="47" applyNumberFormat="1" applyAlignment="1">
      <alignment horizontal="right"/>
    </xf>
    <xf numFmtId="3" fontId="21" fillId="0" borderId="0" xfId="47" applyNumberFormat="1" applyFont="1" applyAlignment="1">
      <alignment horizontal="left"/>
    </xf>
    <xf numFmtId="3" fontId="19" fillId="0" borderId="13" xfId="47" quotePrefix="1" applyNumberFormat="1" applyFont="1" applyBorder="1" applyAlignment="1">
      <alignment horizontal="center"/>
    </xf>
    <xf numFmtId="3" fontId="14" fillId="0" borderId="16" xfId="47" applyNumberFormat="1" applyBorder="1"/>
    <xf numFmtId="3" fontId="36" fillId="0" borderId="28" xfId="47" applyNumberFormat="1" applyFont="1" applyBorder="1" applyAlignment="1">
      <alignment horizontal="right"/>
    </xf>
    <xf numFmtId="3" fontId="26" fillId="0" borderId="0" xfId="47" applyNumberFormat="1" applyFont="1" applyAlignment="1">
      <alignment horizontal="right"/>
    </xf>
    <xf numFmtId="165" fontId="26" fillId="0" borderId="0" xfId="47" applyNumberFormat="1" applyFont="1" applyAlignment="1">
      <alignment horizontal="right"/>
    </xf>
    <xf numFmtId="0" fontId="35" fillId="0" borderId="0" xfId="47" applyFont="1" applyAlignment="1">
      <alignment vertical="center"/>
    </xf>
    <xf numFmtId="164" fontId="19" fillId="0" borderId="0" xfId="47" applyNumberFormat="1" applyFont="1"/>
    <xf numFmtId="3" fontId="26" fillId="0" borderId="0" xfId="47" applyNumberFormat="1" applyFont="1"/>
    <xf numFmtId="3" fontId="36" fillId="0" borderId="0" xfId="47" applyNumberFormat="1" applyFont="1" applyAlignment="1">
      <alignment horizontal="right"/>
    </xf>
    <xf numFmtId="164" fontId="26" fillId="0" borderId="0" xfId="47" applyNumberFormat="1" applyFont="1" applyAlignment="1">
      <alignment horizontal="right"/>
    </xf>
    <xf numFmtId="1" fontId="14" fillId="0" borderId="14" xfId="47" applyNumberFormat="1" applyBorder="1" applyAlignment="1">
      <alignment horizontal="left"/>
    </xf>
    <xf numFmtId="3" fontId="68" fillId="0" borderId="18" xfId="47" applyNumberFormat="1" applyFont="1" applyBorder="1" applyAlignment="1">
      <alignment horizontal="left"/>
    </xf>
    <xf numFmtId="3" fontId="15" fillId="0" borderId="0" xfId="34" applyNumberFormat="1" applyFill="1" applyBorder="1" applyAlignment="1" applyProtection="1">
      <alignment horizontal="center" vertical="center" wrapText="1"/>
    </xf>
    <xf numFmtId="0" fontId="19" fillId="0" borderId="0" xfId="64" applyFont="1"/>
    <xf numFmtId="0" fontId="68" fillId="0" borderId="0" xfId="64" applyFont="1"/>
    <xf numFmtId="3" fontId="78" fillId="0" borderId="0" xfId="47" applyNumberFormat="1" applyFont="1" applyAlignment="1">
      <alignment horizontal="right"/>
    </xf>
    <xf numFmtId="3" fontId="82" fillId="0" borderId="0" xfId="47" applyNumberFormat="1" applyFont="1" applyAlignment="1">
      <alignment horizontal="right"/>
    </xf>
    <xf numFmtId="3" fontId="78" fillId="0" borderId="0" xfId="47" applyNumberFormat="1" applyFont="1"/>
    <xf numFmtId="0" fontId="78" fillId="0" borderId="0" xfId="58" applyNumberFormat="1" applyFont="1" applyFill="1" applyBorder="1"/>
    <xf numFmtId="4" fontId="78" fillId="0" borderId="0" xfId="47" applyNumberFormat="1" applyFont="1"/>
    <xf numFmtId="3" fontId="85" fillId="0" borderId="0" xfId="47" applyNumberFormat="1" applyFont="1" applyAlignment="1">
      <alignment horizontal="right"/>
    </xf>
    <xf numFmtId="3" fontId="85" fillId="0" borderId="0" xfId="47" applyNumberFormat="1" applyFont="1"/>
    <xf numFmtId="4" fontId="85" fillId="0" borderId="0" xfId="47" applyNumberFormat="1" applyFont="1"/>
    <xf numFmtId="165" fontId="86" fillId="0" borderId="0" xfId="47" applyNumberFormat="1" applyFont="1" applyAlignment="1">
      <alignment horizontal="right"/>
    </xf>
    <xf numFmtId="3" fontId="86" fillId="0" borderId="0" xfId="47" applyNumberFormat="1" applyFont="1" applyAlignment="1">
      <alignment vertical="top"/>
    </xf>
    <xf numFmtId="3" fontId="87" fillId="0" borderId="0" xfId="47" applyNumberFormat="1" applyFont="1"/>
    <xf numFmtId="165" fontId="85" fillId="0" borderId="0" xfId="47" applyNumberFormat="1" applyFont="1" applyAlignment="1">
      <alignment horizontal="right"/>
    </xf>
    <xf numFmtId="3" fontId="88" fillId="0" borderId="0" xfId="47" applyNumberFormat="1" applyFont="1"/>
    <xf numFmtId="0" fontId="69" fillId="0" borderId="0" xfId="47" applyFont="1"/>
    <xf numFmtId="3" fontId="89" fillId="0" borderId="0" xfId="47" quotePrefix="1" applyNumberFormat="1" applyFont="1" applyAlignment="1">
      <alignment horizontal="center"/>
    </xf>
    <xf numFmtId="3" fontId="69" fillId="0" borderId="0" xfId="47" applyNumberFormat="1" applyFont="1" applyAlignment="1">
      <alignment vertical="top"/>
    </xf>
    <xf numFmtId="3" fontId="89" fillId="0" borderId="0" xfId="47" applyNumberFormat="1" applyFont="1" applyAlignment="1">
      <alignment vertical="top"/>
    </xf>
    <xf numFmtId="165" fontId="69" fillId="0" borderId="0" xfId="47" applyNumberFormat="1" applyFont="1" applyAlignment="1">
      <alignment horizontal="right"/>
    </xf>
    <xf numFmtId="167" fontId="14" fillId="0" borderId="0" xfId="58" applyNumberFormat="1" applyFont="1" applyFill="1" applyBorder="1" applyAlignment="1">
      <alignment horizontal="right"/>
    </xf>
    <xf numFmtId="0" fontId="91" fillId="0" borderId="0" xfId="47" applyFont="1" applyAlignment="1">
      <alignment vertical="center"/>
    </xf>
    <xf numFmtId="0" fontId="91" fillId="0" borderId="33" xfId="47" applyFont="1" applyBorder="1" applyAlignment="1">
      <alignment vertical="center"/>
    </xf>
    <xf numFmtId="3" fontId="90" fillId="0" borderId="0" xfId="47" applyNumberFormat="1" applyFont="1"/>
    <xf numFmtId="3" fontId="92" fillId="0" borderId="0" xfId="47" applyNumberFormat="1" applyFont="1"/>
    <xf numFmtId="0" fontId="14" fillId="0" borderId="0" xfId="47" applyAlignment="1">
      <alignment horizontal="right"/>
    </xf>
    <xf numFmtId="0" fontId="81" fillId="0" borderId="18" xfId="47" applyFont="1" applyBorder="1" applyAlignment="1">
      <alignment horizontal="left"/>
    </xf>
    <xf numFmtId="164" fontId="14" fillId="0" borderId="13" xfId="47" applyNumberFormat="1" applyBorder="1" applyAlignment="1">
      <alignment horizontal="right"/>
    </xf>
    <xf numFmtId="10" fontId="0" fillId="0" borderId="13" xfId="43" applyNumberFormat="1" applyFont="1" applyFill="1" applyBorder="1"/>
    <xf numFmtId="0" fontId="14" fillId="0" borderId="0" xfId="64"/>
    <xf numFmtId="0" fontId="23" fillId="0" borderId="0" xfId="47" applyFont="1" applyAlignment="1">
      <alignment vertical="center"/>
    </xf>
    <xf numFmtId="0" fontId="91" fillId="0" borderId="16" xfId="47" applyFont="1" applyBorder="1" applyAlignment="1">
      <alignment vertical="center"/>
    </xf>
    <xf numFmtId="0" fontId="14" fillId="0" borderId="32" xfId="47" applyBorder="1"/>
    <xf numFmtId="0" fontId="23" fillId="0" borderId="31" xfId="38" applyFont="1" applyBorder="1" applyAlignment="1">
      <alignment vertical="center"/>
    </xf>
    <xf numFmtId="0" fontId="23" fillId="0" borderId="19" xfId="47" applyFont="1" applyBorder="1" applyAlignment="1">
      <alignment vertical="center"/>
    </xf>
    <xf numFmtId="3" fontId="14" fillId="0" borderId="30" xfId="47" applyNumberFormat="1" applyBorder="1" applyAlignment="1">
      <alignment horizontal="left"/>
    </xf>
    <xf numFmtId="3" fontId="14" fillId="0" borderId="14" xfId="47" applyNumberFormat="1" applyBorder="1" applyAlignment="1">
      <alignment horizontal="left"/>
    </xf>
    <xf numFmtId="3" fontId="14" fillId="0" borderId="14" xfId="47" applyNumberFormat="1" applyBorder="1"/>
    <xf numFmtId="3" fontId="40" fillId="0" borderId="14" xfId="47" applyNumberFormat="1" applyFont="1" applyBorder="1" applyAlignment="1">
      <alignment horizontal="left"/>
    </xf>
    <xf numFmtId="3" fontId="21" fillId="0" borderId="14" xfId="47" applyNumberFormat="1" applyFont="1" applyBorder="1" applyAlignment="1">
      <alignment horizontal="left"/>
    </xf>
    <xf numFmtId="3" fontId="90" fillId="0" borderId="14" xfId="47" applyNumberFormat="1" applyFont="1" applyBorder="1" applyAlignment="1">
      <alignment horizontal="left"/>
    </xf>
    <xf numFmtId="3" fontId="21" fillId="0" borderId="21" xfId="47" applyNumberFormat="1" applyFont="1" applyBorder="1" applyAlignment="1">
      <alignment horizontal="left"/>
    </xf>
    <xf numFmtId="4" fontId="14" fillId="0" borderId="12" xfId="47" applyNumberFormat="1" applyBorder="1" applyAlignment="1">
      <alignment horizontal="right"/>
    </xf>
    <xf numFmtId="4" fontId="14" fillId="0" borderId="0" xfId="47" applyNumberFormat="1"/>
    <xf numFmtId="3" fontId="14" fillId="0" borderId="0" xfId="47" applyNumberFormat="1" applyAlignment="1">
      <alignment horizontal="center"/>
    </xf>
    <xf numFmtId="1" fontId="14" fillId="0" borderId="0" xfId="39" applyNumberFormat="1" applyFont="1" applyAlignment="1" applyProtection="1">
      <alignment horizontal="left"/>
      <protection locked="0"/>
    </xf>
    <xf numFmtId="1" fontId="14" fillId="0" borderId="0" xfId="47" applyNumberFormat="1" applyAlignment="1">
      <alignment horizontal="center"/>
    </xf>
    <xf numFmtId="1" fontId="14" fillId="0" borderId="0" xfId="39" applyNumberFormat="1" applyFont="1" applyAlignment="1" applyProtection="1">
      <alignment horizontal="center"/>
      <protection locked="0"/>
    </xf>
    <xf numFmtId="3" fontId="14" fillId="0" borderId="0" xfId="39" applyNumberFormat="1" applyFont="1" applyAlignment="1" applyProtection="1">
      <alignment horizontal="left"/>
      <protection locked="0"/>
    </xf>
    <xf numFmtId="0" fontId="79" fillId="0" borderId="0" xfId="58" applyNumberFormat="1" applyFont="1" applyFill="1"/>
    <xf numFmtId="3" fontId="14" fillId="0" borderId="11" xfId="47" applyNumberFormat="1" applyBorder="1"/>
    <xf numFmtId="1" fontId="14" fillId="0" borderId="11" xfId="47" applyNumberFormat="1" applyBorder="1" applyAlignment="1">
      <alignment horizontal="right"/>
    </xf>
    <xf numFmtId="1" fontId="19" fillId="0" borderId="11" xfId="47" applyNumberFormat="1" applyFont="1" applyBorder="1" applyAlignment="1">
      <alignment horizontal="center"/>
    </xf>
    <xf numFmtId="1" fontId="76" fillId="0" borderId="11" xfId="47" applyNumberFormat="1" applyFont="1" applyBorder="1" applyAlignment="1">
      <alignment horizontal="center"/>
    </xf>
    <xf numFmtId="3" fontId="77" fillId="0" borderId="12" xfId="47" applyNumberFormat="1" applyFont="1" applyBorder="1" applyAlignment="1">
      <alignment horizontal="center"/>
    </xf>
    <xf numFmtId="43" fontId="62" fillId="0" borderId="0" xfId="58" applyFont="1" applyFill="1"/>
    <xf numFmtId="0" fontId="88" fillId="0" borderId="0" xfId="58" applyNumberFormat="1" applyFont="1" applyFill="1"/>
    <xf numFmtId="43" fontId="0" fillId="0" borderId="0" xfId="58" applyFont="1" applyFill="1"/>
    <xf numFmtId="9" fontId="0" fillId="0" borderId="0" xfId="43" applyFont="1" applyFill="1"/>
    <xf numFmtId="167" fontId="69" fillId="0" borderId="0" xfId="58" applyNumberFormat="1" applyFont="1" applyFill="1"/>
    <xf numFmtId="167" fontId="69" fillId="0" borderId="0" xfId="58" applyNumberFormat="1" applyFont="1" applyFill="1" applyBorder="1"/>
    <xf numFmtId="167" fontId="75" fillId="0" borderId="0" xfId="58" applyNumberFormat="1" applyFont="1" applyFill="1"/>
    <xf numFmtId="3" fontId="62" fillId="0" borderId="0" xfId="47" applyNumberFormat="1" applyFont="1" applyAlignment="1">
      <alignment vertical="top"/>
    </xf>
    <xf numFmtId="0" fontId="25" fillId="0" borderId="0" xfId="47" applyFont="1" applyAlignment="1">
      <alignment vertical="center"/>
    </xf>
    <xf numFmtId="0" fontId="60" fillId="0" borderId="0" xfId="38" applyFont="1" applyAlignment="1">
      <alignment vertical="center"/>
    </xf>
    <xf numFmtId="3" fontId="14" fillId="0" borderId="13" xfId="47" applyNumberFormat="1" applyBorder="1"/>
    <xf numFmtId="3" fontId="75" fillId="0" borderId="0" xfId="47" applyNumberFormat="1" applyFont="1"/>
    <xf numFmtId="3" fontId="19" fillId="0" borderId="15" xfId="47" applyNumberFormat="1" applyFont="1" applyBorder="1"/>
    <xf numFmtId="3" fontId="19" fillId="0" borderId="22" xfId="47" applyNumberFormat="1" applyFont="1" applyBorder="1"/>
    <xf numFmtId="3" fontId="19" fillId="0" borderId="21" xfId="47" applyNumberFormat="1" applyFont="1" applyBorder="1"/>
    <xf numFmtId="3" fontId="19" fillId="29" borderId="21" xfId="47" applyNumberFormat="1" applyFont="1" applyFill="1" applyBorder="1" applyAlignment="1">
      <alignment horizontal="center" wrapText="1"/>
    </xf>
    <xf numFmtId="3" fontId="19" fillId="29" borderId="22" xfId="47" applyNumberFormat="1" applyFont="1" applyFill="1" applyBorder="1" applyAlignment="1">
      <alignment horizontal="center"/>
    </xf>
    <xf numFmtId="3" fontId="61" fillId="0" borderId="13" xfId="47" applyNumberFormat="1" applyFont="1" applyBorder="1" applyAlignment="1">
      <alignment wrapText="1"/>
    </xf>
    <xf numFmtId="3" fontId="61" fillId="0" borderId="22" xfId="47" applyNumberFormat="1" applyFont="1" applyBorder="1" applyAlignment="1">
      <alignment horizontal="center"/>
    </xf>
    <xf numFmtId="0" fontId="95" fillId="0" borderId="0" xfId="47" applyFont="1"/>
    <xf numFmtId="0" fontId="61" fillId="0" borderId="0" xfId="47" applyFont="1"/>
    <xf numFmtId="4" fontId="41" fillId="0" borderId="13" xfId="47" applyNumberFormat="1" applyFont="1" applyBorder="1"/>
    <xf numFmtId="4" fontId="41" fillId="0" borderId="0" xfId="47" applyNumberFormat="1" applyFont="1"/>
    <xf numFmtId="3" fontId="19" fillId="0" borderId="19" xfId="47" applyNumberFormat="1" applyFont="1" applyBorder="1" applyAlignment="1">
      <alignment horizontal="right"/>
    </xf>
    <xf numFmtId="164" fontId="19" fillId="0" borderId="20" xfId="47" applyNumberFormat="1" applyFont="1" applyBorder="1" applyAlignment="1">
      <alignment horizontal="right"/>
    </xf>
    <xf numFmtId="3" fontId="14" fillId="0" borderId="15" xfId="47" applyNumberFormat="1" applyBorder="1" applyAlignment="1">
      <alignment horizontal="left"/>
    </xf>
    <xf numFmtId="0" fontId="14" fillId="0" borderId="15" xfId="47" applyBorder="1"/>
    <xf numFmtId="0" fontId="25" fillId="0" borderId="19" xfId="47" applyFont="1" applyBorder="1" applyAlignment="1">
      <alignment vertical="center"/>
    </xf>
    <xf numFmtId="3" fontId="17" fillId="0" borderId="0" xfId="47" applyNumberFormat="1" applyFont="1"/>
    <xf numFmtId="165" fontId="93" fillId="0" borderId="0" xfId="47" applyNumberFormat="1" applyFont="1" applyAlignment="1">
      <alignment horizontal="right"/>
    </xf>
    <xf numFmtId="3" fontId="17" fillId="0" borderId="0" xfId="47" applyNumberFormat="1" applyFont="1" applyAlignment="1">
      <alignment vertical="top"/>
    </xf>
    <xf numFmtId="3" fontId="93" fillId="0" borderId="0" xfId="47" applyNumberFormat="1" applyFont="1" applyAlignment="1">
      <alignment vertical="top"/>
    </xf>
    <xf numFmtId="0" fontId="19" fillId="0" borderId="0" xfId="47" applyFont="1"/>
    <xf numFmtId="3" fontId="33" fillId="0" borderId="14" xfId="47" applyNumberFormat="1" applyFont="1" applyBorder="1" applyAlignment="1">
      <alignment horizontal="left"/>
    </xf>
    <xf numFmtId="3" fontId="97" fillId="0" borderId="0" xfId="47" applyNumberFormat="1" applyFont="1"/>
    <xf numFmtId="3" fontId="33" fillId="0" borderId="0" xfId="47" applyNumberFormat="1" applyFont="1"/>
    <xf numFmtId="9" fontId="33" fillId="0" borderId="0" xfId="43" applyFont="1" applyFill="1"/>
    <xf numFmtId="3" fontId="19" fillId="0" borderId="26" xfId="47" applyNumberFormat="1" applyFont="1" applyBorder="1"/>
    <xf numFmtId="3" fontId="19" fillId="0" borderId="23" xfId="47" applyNumberFormat="1" applyFont="1" applyBorder="1"/>
    <xf numFmtId="3" fontId="19" fillId="0" borderId="16" xfId="47" applyNumberFormat="1" applyFont="1" applyBorder="1"/>
    <xf numFmtId="3" fontId="19" fillId="0" borderId="18" xfId="47" applyNumberFormat="1" applyFont="1" applyBorder="1"/>
    <xf numFmtId="4" fontId="19" fillId="29" borderId="12" xfId="47" applyNumberFormat="1" applyFont="1" applyFill="1" applyBorder="1" applyAlignment="1">
      <alignment horizontal="right"/>
    </xf>
    <xf numFmtId="3" fontId="19" fillId="29" borderId="13" xfId="47" applyNumberFormat="1" applyFont="1" applyFill="1" applyBorder="1" applyAlignment="1">
      <alignment horizontal="right"/>
    </xf>
    <xf numFmtId="4" fontId="14" fillId="29" borderId="13" xfId="47" applyNumberFormat="1" applyFill="1" applyBorder="1"/>
    <xf numFmtId="0" fontId="19" fillId="29" borderId="10" xfId="47" applyFont="1" applyFill="1" applyBorder="1"/>
    <xf numFmtId="0" fontId="25" fillId="29" borderId="11" xfId="47" applyFont="1" applyFill="1" applyBorder="1" applyAlignment="1">
      <alignment vertical="center"/>
    </xf>
    <xf numFmtId="3" fontId="25" fillId="29" borderId="10" xfId="47" applyNumberFormat="1" applyFont="1" applyFill="1" applyBorder="1"/>
    <xf numFmtId="3" fontId="25" fillId="29" borderId="11" xfId="47" applyNumberFormat="1" applyFont="1" applyFill="1" applyBorder="1"/>
    <xf numFmtId="164" fontId="25" fillId="29" borderId="12" xfId="47" applyNumberFormat="1" applyFont="1" applyFill="1" applyBorder="1"/>
    <xf numFmtId="3" fontId="25" fillId="0" borderId="0" xfId="47" applyNumberFormat="1" applyFont="1"/>
    <xf numFmtId="164" fontId="19" fillId="0" borderId="20" xfId="58" applyNumberFormat="1" applyFont="1" applyFill="1" applyBorder="1" applyAlignment="1">
      <alignment horizontal="right"/>
    </xf>
    <xf numFmtId="3" fontId="79" fillId="0" borderId="0" xfId="47" applyNumberFormat="1" applyFont="1"/>
    <xf numFmtId="0" fontId="25" fillId="27" borderId="10" xfId="47" applyFont="1" applyFill="1" applyBorder="1"/>
    <xf numFmtId="0" fontId="25" fillId="27" borderId="11" xfId="47" applyFont="1" applyFill="1" applyBorder="1" applyAlignment="1">
      <alignment vertical="center"/>
    </xf>
    <xf numFmtId="0" fontId="25" fillId="27" borderId="12" xfId="47" applyFont="1" applyFill="1" applyBorder="1" applyAlignment="1">
      <alignment vertical="center"/>
    </xf>
    <xf numFmtId="0" fontId="34" fillId="27" borderId="19" xfId="47" applyFont="1" applyFill="1" applyBorder="1" applyAlignment="1">
      <alignment vertical="center"/>
    </xf>
    <xf numFmtId="0" fontId="34" fillId="27" borderId="19" xfId="38" applyFont="1" applyFill="1" applyBorder="1" applyAlignment="1">
      <alignment vertical="center"/>
    </xf>
    <xf numFmtId="0" fontId="34" fillId="27" borderId="20" xfId="38" applyFont="1" applyFill="1" applyBorder="1" applyAlignment="1">
      <alignment vertical="center"/>
    </xf>
    <xf numFmtId="3" fontId="25" fillId="27" borderId="24" xfId="47" applyNumberFormat="1" applyFont="1" applyFill="1" applyBorder="1"/>
    <xf numFmtId="3" fontId="25" fillId="27" borderId="19" xfId="47" applyNumberFormat="1" applyFont="1" applyFill="1" applyBorder="1"/>
    <xf numFmtId="3" fontId="25" fillId="27" borderId="19" xfId="47" applyNumberFormat="1" applyFont="1" applyFill="1" applyBorder="1" applyAlignment="1">
      <alignment horizontal="right"/>
    </xf>
    <xf numFmtId="164" fontId="25" fillId="27" borderId="20" xfId="47" applyNumberFormat="1" applyFont="1" applyFill="1" applyBorder="1" applyAlignment="1">
      <alignment horizontal="right"/>
    </xf>
    <xf numFmtId="0" fontId="25" fillId="27" borderId="19" xfId="38" applyFont="1" applyFill="1" applyBorder="1" applyAlignment="1">
      <alignment vertical="center"/>
    </xf>
    <xf numFmtId="0" fontId="25" fillId="27" borderId="20" xfId="38" applyFont="1" applyFill="1" applyBorder="1" applyAlignment="1">
      <alignment vertical="center"/>
    </xf>
    <xf numFmtId="3" fontId="33" fillId="0" borderId="15" xfId="47" applyNumberFormat="1" applyFont="1" applyBorder="1" applyAlignment="1">
      <alignment horizontal="left"/>
    </xf>
    <xf numFmtId="3" fontId="14" fillId="29" borderId="13" xfId="47" applyNumberFormat="1" applyFill="1" applyBorder="1" applyAlignment="1">
      <alignment horizontal="right"/>
    </xf>
    <xf numFmtId="3" fontId="14" fillId="29" borderId="13" xfId="38" applyNumberFormat="1" applyFill="1" applyBorder="1" applyAlignment="1">
      <alignment horizontal="right"/>
    </xf>
    <xf numFmtId="164" fontId="14" fillId="29" borderId="13" xfId="47" applyNumberFormat="1" applyFill="1" applyBorder="1" applyAlignment="1">
      <alignment horizontal="right"/>
    </xf>
    <xf numFmtId="3" fontId="61" fillId="0" borderId="0" xfId="47" applyNumberFormat="1" applyFont="1"/>
    <xf numFmtId="0" fontId="42" fillId="0" borderId="0" xfId="47" applyFont="1"/>
    <xf numFmtId="3" fontId="61" fillId="0" borderId="0" xfId="47" applyNumberFormat="1" applyFont="1" applyAlignment="1">
      <alignment horizontal="right"/>
    </xf>
    <xf numFmtId="3" fontId="80" fillId="0" borderId="0" xfId="47" applyNumberFormat="1" applyFont="1" applyAlignment="1">
      <alignment horizontal="right"/>
    </xf>
    <xf numFmtId="3" fontId="61" fillId="0" borderId="0" xfId="38" applyNumberFormat="1" applyFont="1" applyAlignment="1">
      <alignment horizontal="right"/>
    </xf>
    <xf numFmtId="164" fontId="61" fillId="0" borderId="0" xfId="47" applyNumberFormat="1" applyFont="1" applyAlignment="1">
      <alignment horizontal="right"/>
    </xf>
    <xf numFmtId="0" fontId="14" fillId="29" borderId="11" xfId="47" applyFill="1" applyBorder="1"/>
    <xf numFmtId="4" fontId="41" fillId="29" borderId="11" xfId="47" applyNumberFormat="1" applyFont="1" applyFill="1" applyBorder="1"/>
    <xf numFmtId="4" fontId="14" fillId="29" borderId="11" xfId="47" applyNumberFormat="1" applyFill="1" applyBorder="1"/>
    <xf numFmtId="4" fontId="14" fillId="29" borderId="12" xfId="47" applyNumberFormat="1" applyFill="1" applyBorder="1"/>
    <xf numFmtId="0" fontId="99" fillId="27" borderId="24" xfId="38" applyFont="1" applyFill="1" applyBorder="1" applyAlignment="1">
      <alignment vertical="center"/>
    </xf>
    <xf numFmtId="3" fontId="25" fillId="27" borderId="25" xfId="47" applyNumberFormat="1" applyFont="1" applyFill="1" applyBorder="1"/>
    <xf numFmtId="3" fontId="25" fillId="27" borderId="26" xfId="47" applyNumberFormat="1" applyFont="1" applyFill="1" applyBorder="1"/>
    <xf numFmtId="164" fontId="25" fillId="27" borderId="23" xfId="47" applyNumberFormat="1" applyFont="1" applyFill="1" applyBorder="1"/>
    <xf numFmtId="167" fontId="100" fillId="0" borderId="16" xfId="58" applyNumberFormat="1" applyFont="1" applyFill="1" applyBorder="1"/>
    <xf numFmtId="4" fontId="33" fillId="0" borderId="0" xfId="47" applyNumberFormat="1" applyFont="1"/>
    <xf numFmtId="0" fontId="33" fillId="0" borderId="16" xfId="47" applyFont="1" applyBorder="1"/>
    <xf numFmtId="3" fontId="17" fillId="0" borderId="0" xfId="47" applyNumberFormat="1" applyFont="1" applyAlignment="1">
      <alignment horizontal="right" vertical="top"/>
    </xf>
    <xf numFmtId="10" fontId="14" fillId="0" borderId="13" xfId="43" applyNumberFormat="1" applyFont="1" applyFill="1" applyBorder="1"/>
    <xf numFmtId="3" fontId="19" fillId="0" borderId="19" xfId="47" applyNumberFormat="1" applyFont="1" applyBorder="1"/>
    <xf numFmtId="4" fontId="14" fillId="0" borderId="13" xfId="47" applyNumberFormat="1" applyBorder="1"/>
    <xf numFmtId="164" fontId="19" fillId="29" borderId="13" xfId="47" applyNumberFormat="1" applyFont="1" applyFill="1" applyBorder="1" applyAlignment="1">
      <alignment horizontal="right"/>
    </xf>
    <xf numFmtId="3" fontId="14" fillId="0" borderId="0" xfId="64" applyNumberFormat="1"/>
    <xf numFmtId="3" fontId="30" fillId="0" borderId="0" xfId="64" applyNumberFormat="1" applyFont="1"/>
    <xf numFmtId="3" fontId="14" fillId="0" borderId="0" xfId="64" applyNumberFormat="1" applyAlignment="1">
      <alignment horizontal="center"/>
    </xf>
    <xf numFmtId="3" fontId="68" fillId="0" borderId="0" xfId="64" applyNumberFormat="1" applyFont="1"/>
    <xf numFmtId="3" fontId="36" fillId="0" borderId="0" xfId="64" applyNumberFormat="1" applyFont="1"/>
    <xf numFmtId="3" fontId="14" fillId="0" borderId="17" xfId="64" applyNumberFormat="1" applyBorder="1"/>
    <xf numFmtId="3" fontId="39" fillId="0" borderId="0" xfId="64" applyNumberFormat="1" applyFont="1"/>
    <xf numFmtId="3" fontId="19" fillId="0" borderId="0" xfId="64" applyNumberFormat="1" applyFont="1" applyAlignment="1">
      <alignment horizontal="right"/>
    </xf>
    <xf numFmtId="3" fontId="61" fillId="0" borderId="15" xfId="64" applyNumberFormat="1" applyFont="1" applyBorder="1" applyAlignment="1">
      <alignment horizontal="right"/>
    </xf>
    <xf numFmtId="3" fontId="14" fillId="0" borderId="16" xfId="64" applyNumberFormat="1" applyBorder="1"/>
    <xf numFmtId="3" fontId="14" fillId="0" borderId="15" xfId="64" applyNumberFormat="1" applyBorder="1"/>
    <xf numFmtId="3" fontId="14" fillId="0" borderId="18" xfId="64" applyNumberFormat="1" applyBorder="1"/>
    <xf numFmtId="3" fontId="14" fillId="0" borderId="0" xfId="64" quotePrefix="1" applyNumberFormat="1" applyAlignment="1">
      <alignment horizontal="left"/>
    </xf>
    <xf numFmtId="3" fontId="19" fillId="0" borderId="0" xfId="64" applyNumberFormat="1" applyFont="1"/>
    <xf numFmtId="3" fontId="19" fillId="0" borderId="13" xfId="64" applyNumberFormat="1" applyFont="1" applyBorder="1"/>
    <xf numFmtId="3" fontId="61" fillId="0" borderId="15" xfId="64" applyNumberFormat="1" applyFont="1" applyBorder="1"/>
    <xf numFmtId="10" fontId="14" fillId="0" borderId="0" xfId="57" applyNumberFormat="1" applyFill="1" applyBorder="1"/>
    <xf numFmtId="10" fontId="14" fillId="0" borderId="17" xfId="57" applyNumberFormat="1" applyFill="1" applyBorder="1"/>
    <xf numFmtId="3" fontId="14" fillId="0" borderId="29" xfId="64" applyNumberFormat="1" applyBorder="1"/>
    <xf numFmtId="166" fontId="14" fillId="0" borderId="0" xfId="57" applyNumberFormat="1" applyFill="1" applyBorder="1"/>
    <xf numFmtId="167" fontId="14" fillId="0" borderId="0" xfId="50" applyNumberFormat="1" applyFill="1" applyBorder="1"/>
    <xf numFmtId="166" fontId="14" fillId="0" borderId="16" xfId="57" applyNumberFormat="1" applyFill="1" applyBorder="1"/>
    <xf numFmtId="3" fontId="14" fillId="0" borderId="0" xfId="64" quotePrefix="1" applyNumberFormat="1" applyAlignment="1">
      <alignment horizontal="center"/>
    </xf>
    <xf numFmtId="3" fontId="14" fillId="0" borderId="25" xfId="64" applyNumberFormat="1" applyBorder="1"/>
    <xf numFmtId="3" fontId="14" fillId="0" borderId="26" xfId="64" applyNumberFormat="1" applyBorder="1"/>
    <xf numFmtId="3" fontId="14" fillId="0" borderId="26" xfId="64" applyNumberFormat="1" applyBorder="1" applyAlignment="1">
      <alignment horizontal="center"/>
    </xf>
    <xf numFmtId="3" fontId="14" fillId="0" borderId="23" xfId="64" applyNumberFormat="1" applyBorder="1"/>
    <xf numFmtId="10" fontId="65" fillId="0" borderId="16" xfId="64" applyNumberFormat="1" applyFont="1" applyBorder="1" applyAlignment="1">
      <alignment horizontal="right"/>
    </xf>
    <xf numFmtId="166" fontId="0" fillId="0" borderId="0" xfId="57" applyNumberFormat="1" applyFont="1" applyFill="1"/>
    <xf numFmtId="3" fontId="14" fillId="0" borderId="27" xfId="64" applyNumberFormat="1" applyBorder="1"/>
    <xf numFmtId="3" fontId="14" fillId="0" borderId="18" xfId="64" applyNumberFormat="1" applyBorder="1" applyAlignment="1">
      <alignment horizontal="center"/>
    </xf>
    <xf numFmtId="3" fontId="14" fillId="0" borderId="22" xfId="64" applyNumberFormat="1" applyBorder="1"/>
    <xf numFmtId="1" fontId="14" fillId="0" borderId="0" xfId="64" applyNumberFormat="1"/>
    <xf numFmtId="0" fontId="14" fillId="0" borderId="0" xfId="64" applyAlignment="1">
      <alignment horizontal="center"/>
    </xf>
    <xf numFmtId="3" fontId="78" fillId="0" borderId="0" xfId="47" applyNumberFormat="1" applyFont="1" applyAlignment="1">
      <alignment horizontal="center"/>
    </xf>
    <xf numFmtId="3" fontId="14" fillId="29" borderId="12" xfId="47" applyNumberFormat="1" applyFill="1" applyBorder="1" applyAlignment="1">
      <alignment horizontal="center"/>
    </xf>
    <xf numFmtId="3" fontId="14" fillId="29" borderId="10" xfId="47" applyNumberFormat="1" applyFill="1" applyBorder="1" applyAlignment="1">
      <alignment horizontal="center"/>
    </xf>
    <xf numFmtId="3" fontId="14" fillId="0" borderId="27" xfId="47" applyNumberFormat="1" applyBorder="1" applyAlignment="1">
      <alignment horizontal="center"/>
    </xf>
    <xf numFmtId="3" fontId="14" fillId="0" borderId="22" xfId="47" applyNumberFormat="1" applyBorder="1" applyAlignment="1">
      <alignment horizontal="center"/>
    </xf>
    <xf numFmtId="3" fontId="19" fillId="0" borderId="10" xfId="47" applyNumberFormat="1" applyFont="1" applyBorder="1" applyAlignment="1">
      <alignment horizontal="center"/>
    </xf>
    <xf numFmtId="3" fontId="19" fillId="0" borderId="12" xfId="47" applyNumberFormat="1" applyFont="1" applyBorder="1" applyAlignment="1">
      <alignment horizontal="center"/>
    </xf>
    <xf numFmtId="1" fontId="42" fillId="0" borderId="14" xfId="47" applyNumberFormat="1" applyFont="1" applyBorder="1" applyAlignment="1">
      <alignment horizontal="left"/>
    </xf>
    <xf numFmtId="167" fontId="42" fillId="0" borderId="0" xfId="58" applyNumberFormat="1" applyFont="1" applyFill="1" applyBorder="1" applyAlignment="1">
      <alignment horizontal="right"/>
    </xf>
    <xf numFmtId="3" fontId="42" fillId="0" borderId="0" xfId="38" applyNumberFormat="1" applyFont="1" applyAlignment="1">
      <alignment horizontal="right"/>
    </xf>
    <xf numFmtId="164" fontId="42" fillId="0" borderId="0" xfId="47" applyNumberFormat="1" applyFont="1" applyAlignment="1">
      <alignment horizontal="right"/>
    </xf>
    <xf numFmtId="164" fontId="61" fillId="0" borderId="0" xfId="47" applyNumberFormat="1" applyFont="1"/>
    <xf numFmtId="3" fontId="19" fillId="29" borderId="13" xfId="47" applyNumberFormat="1" applyFont="1" applyFill="1" applyBorder="1" applyAlignment="1">
      <alignment horizontal="center"/>
    </xf>
    <xf numFmtId="3" fontId="23" fillId="0" borderId="19" xfId="47" applyNumberFormat="1" applyFont="1" applyBorder="1" applyAlignment="1">
      <alignment horizontal="right"/>
    </xf>
    <xf numFmtId="164" fontId="23" fillId="0" borderId="20" xfId="58" applyNumberFormat="1" applyFont="1" applyFill="1" applyBorder="1" applyAlignment="1">
      <alignment horizontal="right"/>
    </xf>
    <xf numFmtId="3" fontId="62" fillId="0" borderId="0" xfId="47" applyNumberFormat="1" applyFont="1" applyAlignment="1">
      <alignment horizontal="right" vertical="top"/>
    </xf>
    <xf numFmtId="3" fontId="14" fillId="30" borderId="17" xfId="64" applyNumberFormat="1" applyFill="1" applyBorder="1"/>
    <xf numFmtId="3" fontId="14" fillId="30" borderId="0" xfId="64" applyNumberFormat="1" applyFill="1" applyAlignment="1">
      <alignment horizontal="center"/>
    </xf>
    <xf numFmtId="3" fontId="61" fillId="30" borderId="15" xfId="64" applyNumberFormat="1" applyFont="1" applyFill="1" applyBorder="1"/>
    <xf numFmtId="1" fontId="24" fillId="0" borderId="0" xfId="50" applyNumberFormat="1" applyFont="1" applyFill="1" applyBorder="1"/>
    <xf numFmtId="10" fontId="65" fillId="0" borderId="0" xfId="64" applyNumberFormat="1" applyFont="1" applyAlignment="1">
      <alignment horizontal="right"/>
    </xf>
    <xf numFmtId="1" fontId="30" fillId="0" borderId="0" xfId="64" applyNumberFormat="1" applyFont="1" applyAlignment="1">
      <alignment horizontal="left"/>
    </xf>
    <xf numFmtId="1" fontId="60" fillId="0" borderId="0" xfId="64" applyNumberFormat="1" applyFont="1" applyAlignment="1">
      <alignment horizontal="left"/>
    </xf>
    <xf numFmtId="1" fontId="60" fillId="0" borderId="0" xfId="65" applyNumberFormat="1" applyFont="1" applyAlignment="1">
      <alignment horizontal="center"/>
    </xf>
    <xf numFmtId="0" fontId="60" fillId="0" borderId="0" xfId="65" applyFont="1" applyAlignment="1">
      <alignment horizontal="center"/>
    </xf>
    <xf numFmtId="0" fontId="30" fillId="0" borderId="0" xfId="64" applyFont="1" applyAlignment="1">
      <alignment horizontal="left"/>
    </xf>
    <xf numFmtId="0" fontId="60" fillId="0" borderId="0" xfId="64" applyFont="1" applyAlignment="1">
      <alignment horizontal="left"/>
    </xf>
    <xf numFmtId="4" fontId="60" fillId="0" borderId="0" xfId="64" applyNumberFormat="1" applyFont="1" applyAlignment="1">
      <alignment horizontal="left"/>
    </xf>
    <xf numFmtId="1" fontId="71" fillId="0" borderId="0" xfId="64" applyNumberFormat="1" applyFont="1" applyAlignment="1">
      <alignment horizontal="left"/>
    </xf>
    <xf numFmtId="1" fontId="71" fillId="0" borderId="0" xfId="65" applyNumberFormat="1" applyFont="1" applyAlignment="1">
      <alignment horizontal="center"/>
    </xf>
    <xf numFmtId="0" fontId="71" fillId="0" borderId="0" xfId="65" applyFont="1" applyAlignment="1">
      <alignment horizontal="center"/>
    </xf>
    <xf numFmtId="0" fontId="71" fillId="0" borderId="0" xfId="64" applyFont="1" applyAlignment="1">
      <alignment horizontal="left"/>
    </xf>
    <xf numFmtId="4" fontId="71" fillId="0" borderId="0" xfId="64" applyNumberFormat="1" applyFont="1" applyAlignment="1">
      <alignment horizontal="left"/>
    </xf>
    <xf numFmtId="1" fontId="71" fillId="0" borderId="18" xfId="64" applyNumberFormat="1" applyFont="1" applyBorder="1" applyAlignment="1">
      <alignment horizontal="left"/>
    </xf>
    <xf numFmtId="1" fontId="71" fillId="0" borderId="18" xfId="65" applyNumberFormat="1" applyFont="1" applyBorder="1" applyAlignment="1">
      <alignment horizontal="center"/>
    </xf>
    <xf numFmtId="0" fontId="71" fillId="0" borderId="18" xfId="65" applyFont="1" applyBorder="1" applyAlignment="1">
      <alignment horizontal="center"/>
    </xf>
    <xf numFmtId="0" fontId="71" fillId="0" borderId="18" xfId="64" applyFont="1" applyBorder="1" applyAlignment="1">
      <alignment horizontal="left"/>
    </xf>
    <xf numFmtId="4" fontId="71" fillId="0" borderId="18" xfId="64" applyNumberFormat="1" applyFont="1" applyBorder="1" applyAlignment="1">
      <alignment horizontal="left"/>
    </xf>
    <xf numFmtId="1" fontId="83" fillId="25" borderId="21" xfId="65" applyNumberFormat="1" applyFont="1" applyFill="1" applyBorder="1" applyAlignment="1">
      <alignment horizontal="center"/>
    </xf>
    <xf numFmtId="1" fontId="71" fillId="25" borderId="13" xfId="65" applyNumberFormat="1" applyFont="1" applyFill="1" applyBorder="1" applyAlignment="1">
      <alignment horizontal="center"/>
    </xf>
    <xf numFmtId="1" fontId="71" fillId="25" borderId="13" xfId="54" applyNumberFormat="1" applyFont="1" applyFill="1" applyBorder="1" applyAlignment="1">
      <alignment horizontal="left"/>
    </xf>
    <xf numFmtId="1" fontId="71" fillId="25" borderId="13" xfId="54" applyNumberFormat="1" applyFont="1" applyFill="1" applyBorder="1" applyAlignment="1">
      <alignment horizontal="center"/>
    </xf>
    <xf numFmtId="1" fontId="71" fillId="25" borderId="13" xfId="64" applyNumberFormat="1" applyFont="1" applyFill="1" applyBorder="1" applyAlignment="1">
      <alignment horizontal="left"/>
    </xf>
    <xf numFmtId="0" fontId="71" fillId="25" borderId="13" xfId="65" applyFont="1" applyFill="1" applyBorder="1" applyAlignment="1">
      <alignment horizontal="center"/>
    </xf>
    <xf numFmtId="0" fontId="71" fillId="25" borderId="13" xfId="64" applyFont="1" applyFill="1" applyBorder="1" applyAlignment="1">
      <alignment horizontal="left"/>
    </xf>
    <xf numFmtId="4" fontId="71" fillId="25" borderId="13" xfId="64" applyNumberFormat="1" applyFont="1" applyFill="1" applyBorder="1" applyAlignment="1">
      <alignment horizontal="left"/>
    </xf>
    <xf numFmtId="9" fontId="69" fillId="0" borderId="0" xfId="43" applyFont="1" applyFill="1" applyBorder="1"/>
    <xf numFmtId="0" fontId="23" fillId="0" borderId="16" xfId="38" applyFont="1" applyBorder="1" applyAlignment="1">
      <alignment vertical="center"/>
    </xf>
    <xf numFmtId="9" fontId="96" fillId="0" borderId="0" xfId="43" applyFont="1" applyFill="1" applyBorder="1"/>
    <xf numFmtId="1" fontId="14" fillId="29" borderId="13" xfId="47" applyNumberFormat="1" applyFill="1" applyBorder="1"/>
    <xf numFmtId="2" fontId="14" fillId="29" borderId="13" xfId="47" applyNumberFormat="1" applyFill="1" applyBorder="1"/>
    <xf numFmtId="0" fontId="98" fillId="0" borderId="10" xfId="47" applyFont="1" applyBorder="1" applyAlignment="1">
      <alignment horizontal="center"/>
    </xf>
    <xf numFmtId="0" fontId="98" fillId="0" borderId="12" xfId="47" applyFont="1" applyBorder="1" applyAlignment="1">
      <alignment horizontal="center"/>
    </xf>
    <xf numFmtId="3" fontId="19" fillId="0" borderId="0" xfId="47" applyNumberFormat="1" applyFont="1" applyAlignment="1">
      <alignment horizontal="left"/>
    </xf>
    <xf numFmtId="0" fontId="23" fillId="0" borderId="0" xfId="38" applyFont="1" applyAlignment="1">
      <alignment horizontal="center" vertical="center"/>
    </xf>
    <xf numFmtId="4" fontId="61" fillId="0" borderId="16" xfId="47" applyNumberFormat="1" applyFont="1" applyBorder="1"/>
    <xf numFmtId="3" fontId="61" fillId="0" borderId="14" xfId="47" applyNumberFormat="1" applyFont="1" applyBorder="1" applyAlignment="1">
      <alignment horizontal="left"/>
    </xf>
    <xf numFmtId="0" fontId="61" fillId="0" borderId="16" xfId="47" applyFont="1" applyBorder="1"/>
    <xf numFmtId="165" fontId="42" fillId="0" borderId="0" xfId="47" applyNumberFormat="1" applyFont="1" applyAlignment="1">
      <alignment horizontal="right"/>
    </xf>
    <xf numFmtId="9" fontId="61" fillId="0" borderId="0" xfId="43" applyFont="1" applyFill="1"/>
    <xf numFmtId="3" fontId="14" fillId="0" borderId="32" xfId="38" applyNumberFormat="1" applyBorder="1" applyAlignment="1">
      <alignment horizontal="right"/>
    </xf>
    <xf numFmtId="0" fontId="97" fillId="0" borderId="0" xfId="34" applyNumberFormat="1" applyFont="1" applyFill="1" applyBorder="1" applyAlignment="1" applyProtection="1">
      <alignment horizontal="right" vertical="center"/>
    </xf>
    <xf numFmtId="3" fontId="14" fillId="0" borderId="13" xfId="47" applyNumberFormat="1" applyBorder="1" applyAlignment="1">
      <alignment horizontal="center"/>
    </xf>
    <xf numFmtId="4" fontId="41" fillId="0" borderId="14" xfId="47" applyNumberFormat="1" applyFont="1" applyBorder="1"/>
    <xf numFmtId="4" fontId="14" fillId="0" borderId="14" xfId="47" applyNumberFormat="1" applyBorder="1"/>
    <xf numFmtId="1" fontId="41" fillId="0" borderId="0" xfId="47" applyNumberFormat="1" applyFont="1"/>
    <xf numFmtId="1" fontId="68" fillId="0" borderId="0" xfId="47" applyNumberFormat="1" applyFont="1"/>
    <xf numFmtId="0" fontId="68" fillId="0" borderId="16" xfId="47" applyFont="1" applyBorder="1"/>
    <xf numFmtId="2" fontId="41" fillId="0" borderId="0" xfId="47" applyNumberFormat="1" applyFont="1"/>
    <xf numFmtId="4" fontId="68" fillId="0" borderId="16" xfId="47" applyNumberFormat="1" applyFont="1" applyBorder="1"/>
    <xf numFmtId="1" fontId="41" fillId="0" borderId="13" xfId="47" applyNumberFormat="1" applyFont="1" applyBorder="1"/>
    <xf numFmtId="2" fontId="61" fillId="0" borderId="13" xfId="47" applyNumberFormat="1" applyFont="1" applyBorder="1"/>
    <xf numFmtId="3" fontId="14" fillId="0" borderId="15" xfId="0" applyNumberFormat="1" applyFont="1" applyBorder="1" applyAlignment="1">
      <alignment horizontal="right"/>
    </xf>
    <xf numFmtId="3" fontId="14" fillId="0" borderId="34" xfId="47" applyNumberFormat="1" applyBorder="1"/>
    <xf numFmtId="3" fontId="14" fillId="0" borderId="32" xfId="47" applyNumberFormat="1" applyBorder="1"/>
    <xf numFmtId="3" fontId="19" fillId="0" borderId="32" xfId="47" applyNumberFormat="1" applyFont="1" applyBorder="1"/>
    <xf numFmtId="1" fontId="71" fillId="31" borderId="22" xfId="0" applyNumberFormat="1" applyFont="1" applyFill="1" applyBorder="1" applyAlignment="1">
      <alignment horizontal="center" vertical="center" wrapText="1"/>
    </xf>
    <xf numFmtId="1" fontId="71" fillId="31" borderId="21" xfId="0" applyNumberFormat="1" applyFont="1" applyFill="1" applyBorder="1" applyAlignment="1">
      <alignment horizontal="center" vertical="center" wrapText="1"/>
    </xf>
    <xf numFmtId="0" fontId="71" fillId="31" borderId="21" xfId="0" applyFont="1" applyFill="1" applyBorder="1" applyAlignment="1">
      <alignment horizontal="center" vertical="center" wrapText="1"/>
    </xf>
    <xf numFmtId="1" fontId="71" fillId="32" borderId="12" xfId="0" applyNumberFormat="1" applyFont="1" applyFill="1" applyBorder="1" applyAlignment="1">
      <alignment horizontal="left"/>
    </xf>
    <xf numFmtId="1" fontId="71" fillId="32" borderId="13" xfId="0" applyNumberFormat="1" applyFont="1" applyFill="1" applyBorder="1" applyAlignment="1">
      <alignment horizontal="left"/>
    </xf>
    <xf numFmtId="0" fontId="71" fillId="32" borderId="13" xfId="0" applyFont="1" applyFill="1" applyBorder="1" applyAlignment="1">
      <alignment horizontal="left"/>
    </xf>
    <xf numFmtId="4" fontId="71" fillId="32" borderId="13" xfId="0" applyNumberFormat="1" applyFont="1" applyFill="1" applyBorder="1" applyAlignment="1">
      <alignment horizontal="left"/>
    </xf>
    <xf numFmtId="1" fontId="71" fillId="32" borderId="13" xfId="65" applyNumberFormat="1" applyFont="1" applyFill="1" applyBorder="1" applyAlignment="1">
      <alignment horizontal="center"/>
    </xf>
    <xf numFmtId="1" fontId="71" fillId="25" borderId="12" xfId="0" applyNumberFormat="1" applyFont="1" applyFill="1" applyBorder="1" applyAlignment="1">
      <alignment horizontal="left"/>
    </xf>
    <xf numFmtId="1" fontId="71" fillId="25" borderId="13" xfId="0" applyNumberFormat="1" applyFont="1" applyFill="1" applyBorder="1" applyAlignment="1">
      <alignment horizontal="left"/>
    </xf>
    <xf numFmtId="0" fontId="71" fillId="25" borderId="13" xfId="0" applyFont="1" applyFill="1" applyBorder="1" applyAlignment="1">
      <alignment horizontal="left"/>
    </xf>
    <xf numFmtId="4" fontId="71" fillId="25" borderId="13" xfId="0" applyNumberFormat="1" applyFont="1" applyFill="1" applyBorder="1" applyAlignment="1">
      <alignment horizontal="left"/>
    </xf>
    <xf numFmtId="1" fontId="71" fillId="28" borderId="12" xfId="0" applyNumberFormat="1" applyFont="1" applyFill="1" applyBorder="1" applyAlignment="1">
      <alignment horizontal="left"/>
    </xf>
    <xf numFmtId="1" fontId="71" fillId="28" borderId="13" xfId="0" applyNumberFormat="1" applyFont="1" applyFill="1" applyBorder="1" applyAlignment="1">
      <alignment horizontal="left"/>
    </xf>
    <xf numFmtId="0" fontId="71" fillId="28" borderId="13" xfId="0" applyFont="1" applyFill="1" applyBorder="1" applyAlignment="1">
      <alignment horizontal="left"/>
    </xf>
    <xf numFmtId="4" fontId="71" fillId="28" borderId="13" xfId="0" applyNumberFormat="1" applyFont="1" applyFill="1" applyBorder="1" applyAlignment="1">
      <alignment horizontal="left"/>
    </xf>
    <xf numFmtId="1" fontId="71" fillId="28" borderId="13" xfId="65" applyNumberFormat="1" applyFont="1" applyFill="1" applyBorder="1" applyAlignment="1">
      <alignment horizontal="center"/>
    </xf>
    <xf numFmtId="4" fontId="14" fillId="29" borderId="13" xfId="47" applyNumberFormat="1" applyFill="1" applyBorder="1" applyAlignment="1">
      <alignment horizontal="right"/>
    </xf>
    <xf numFmtId="2" fontId="70" fillId="0" borderId="0" xfId="47" applyNumberFormat="1" applyFont="1"/>
    <xf numFmtId="1" fontId="14" fillId="0" borderId="13" xfId="47" applyNumberFormat="1" applyBorder="1"/>
    <xf numFmtId="0" fontId="68" fillId="0" borderId="0" xfId="47" applyFont="1"/>
    <xf numFmtId="2" fontId="14" fillId="0" borderId="13" xfId="47" applyNumberFormat="1" applyBorder="1"/>
    <xf numFmtId="166" fontId="14" fillId="0" borderId="16" xfId="57" applyNumberFormat="1" applyFont="1" applyFill="1" applyBorder="1"/>
    <xf numFmtId="169" fontId="19" fillId="0" borderId="17" xfId="50" applyNumberFormat="1" applyFont="1" applyFill="1" applyBorder="1"/>
    <xf numFmtId="3" fontId="14" fillId="24" borderId="0" xfId="47" applyNumberFormat="1" applyFill="1" applyAlignment="1">
      <alignment horizontal="right"/>
    </xf>
    <xf numFmtId="170" fontId="14" fillId="0" borderId="13" xfId="47" applyNumberFormat="1" applyBorder="1" applyAlignment="1" applyProtection="1">
      <alignment horizontal="right"/>
      <protection locked="0"/>
    </xf>
    <xf numFmtId="170" fontId="19" fillId="29" borderId="13" xfId="47" applyNumberFormat="1" applyFont="1" applyFill="1" applyBorder="1" applyAlignment="1" applyProtection="1">
      <alignment horizontal="right"/>
      <protection locked="0"/>
    </xf>
    <xf numFmtId="3" fontId="14" fillId="33" borderId="0" xfId="47" applyNumberFormat="1" applyFill="1" applyAlignment="1">
      <alignment horizontal="right"/>
    </xf>
    <xf numFmtId="0" fontId="104" fillId="26" borderId="0" xfId="0" applyFont="1" applyFill="1"/>
    <xf numFmtId="0" fontId="0" fillId="26" borderId="0" xfId="0" applyFill="1"/>
    <xf numFmtId="0" fontId="32" fillId="26" borderId="0" xfId="34" applyFont="1" applyFill="1" applyAlignment="1" applyProtection="1"/>
    <xf numFmtId="0" fontId="28" fillId="26" borderId="0" xfId="0" applyFont="1" applyFill="1" applyAlignment="1">
      <alignment horizontal="left"/>
    </xf>
    <xf numFmtId="0" fontId="102" fillId="26" borderId="0" xfId="0" applyFont="1" applyFill="1" applyAlignment="1">
      <alignment horizontal="left"/>
    </xf>
    <xf numFmtId="0" fontId="18" fillId="26" borderId="0" xfId="0" applyFont="1" applyFill="1"/>
    <xf numFmtId="0" fontId="101" fillId="26" borderId="0" xfId="0" applyFont="1" applyFill="1"/>
    <xf numFmtId="0" fontId="29" fillId="26" borderId="0" xfId="0" applyFont="1" applyFill="1"/>
    <xf numFmtId="0" fontId="7" fillId="0" borderId="0" xfId="91"/>
    <xf numFmtId="17" fontId="106" fillId="0" borderId="0" xfId="91" applyNumberFormat="1" applyFont="1" applyAlignment="1">
      <alignment horizontal="left"/>
    </xf>
    <xf numFmtId="0" fontId="0" fillId="34" borderId="13" xfId="91" applyFont="1" applyFill="1" applyBorder="1"/>
    <xf numFmtId="2" fontId="0" fillId="34" borderId="13" xfId="91" applyNumberFormat="1" applyFont="1" applyFill="1" applyBorder="1" applyAlignment="1">
      <alignment wrapText="1"/>
    </xf>
    <xf numFmtId="3" fontId="7" fillId="0" borderId="13" xfId="91" applyNumberFormat="1" applyBorder="1"/>
    <xf numFmtId="0" fontId="105" fillId="0" borderId="0" xfId="77" applyFont="1"/>
    <xf numFmtId="0" fontId="107" fillId="0" borderId="0" xfId="0" applyFont="1"/>
    <xf numFmtId="0" fontId="7" fillId="34" borderId="13" xfId="77" applyFont="1" applyFill="1" applyBorder="1"/>
    <xf numFmtId="0" fontId="33" fillId="0" borderId="13" xfId="77" applyFont="1" applyBorder="1" applyAlignment="1">
      <alignment horizontal="left"/>
    </xf>
    <xf numFmtId="0" fontId="0" fillId="0" borderId="13" xfId="0" applyBorder="1"/>
    <xf numFmtId="3" fontId="0" fillId="0" borderId="13" xfId="0" applyNumberFormat="1" applyBorder="1"/>
    <xf numFmtId="0" fontId="7" fillId="0" borderId="0" xfId="77" applyFont="1"/>
    <xf numFmtId="3" fontId="0" fillId="0" borderId="0" xfId="0" applyNumberFormat="1"/>
    <xf numFmtId="0" fontId="67" fillId="0" borderId="0" xfId="77"/>
    <xf numFmtId="167" fontId="0" fillId="0" borderId="0" xfId="58" applyNumberFormat="1" applyFont="1"/>
    <xf numFmtId="167" fontId="0" fillId="0" borderId="0" xfId="0" applyNumberFormat="1"/>
    <xf numFmtId="2" fontId="0" fillId="34" borderId="13" xfId="91" applyNumberFormat="1" applyFont="1" applyFill="1" applyBorder="1" applyAlignment="1">
      <alignment horizontal="right" wrapText="1"/>
    </xf>
    <xf numFmtId="2" fontId="14" fillId="34" borderId="13" xfId="91" applyNumberFormat="1" applyFont="1" applyFill="1" applyBorder="1" applyAlignment="1">
      <alignment horizontal="right" wrapText="1"/>
    </xf>
    <xf numFmtId="0" fontId="108" fillId="0" borderId="21" xfId="77" applyFont="1" applyBorder="1"/>
    <xf numFmtId="0" fontId="108" fillId="0" borderId="21" xfId="91" applyFont="1" applyBorder="1"/>
    <xf numFmtId="0" fontId="19" fillId="34" borderId="13" xfId="0" applyFont="1" applyFill="1" applyBorder="1"/>
    <xf numFmtId="0" fontId="19" fillId="0" borderId="0" xfId="0" applyFont="1"/>
    <xf numFmtId="167" fontId="19" fillId="34" borderId="13" xfId="58" applyNumberFormat="1" applyFont="1" applyFill="1" applyBorder="1"/>
    <xf numFmtId="3" fontId="19" fillId="34" borderId="13" xfId="0" applyNumberFormat="1" applyFont="1" applyFill="1" applyBorder="1"/>
    <xf numFmtId="167" fontId="19" fillId="29" borderId="13" xfId="58" applyNumberFormat="1" applyFont="1" applyFill="1" applyBorder="1"/>
    <xf numFmtId="0" fontId="109" fillId="0" borderId="0" xfId="77" applyFont="1"/>
    <xf numFmtId="2" fontId="19" fillId="34" borderId="13" xfId="91" applyNumberFormat="1" applyFont="1" applyFill="1" applyBorder="1" applyAlignment="1">
      <alignment horizontal="right" wrapText="1"/>
    </xf>
    <xf numFmtId="3" fontId="19" fillId="0" borderId="0" xfId="0" applyNumberFormat="1" applyFont="1"/>
    <xf numFmtId="167" fontId="19" fillId="34" borderId="13" xfId="58" applyNumberFormat="1" applyFont="1" applyFill="1" applyBorder="1" applyAlignment="1">
      <alignment horizontal="right"/>
    </xf>
    <xf numFmtId="0" fontId="110" fillId="0" borderId="0" xfId="0" applyFont="1"/>
    <xf numFmtId="43" fontId="111" fillId="0" borderId="0" xfId="58" applyFont="1" applyFill="1" applyAlignment="1"/>
    <xf numFmtId="43" fontId="33" fillId="0" borderId="0" xfId="58" applyFont="1" applyFill="1" applyAlignment="1"/>
    <xf numFmtId="43" fontId="32" fillId="0" borderId="0" xfId="58" applyFont="1" applyFill="1" applyBorder="1" applyAlignment="1">
      <alignment horizontal="center" vertical="top"/>
    </xf>
    <xf numFmtId="43" fontId="112" fillId="0" borderId="0" xfId="58" applyFont="1" applyFill="1" applyAlignment="1">
      <alignment horizontal="right"/>
    </xf>
    <xf numFmtId="43" fontId="110" fillId="0" borderId="0" xfId="58" applyFont="1" applyFill="1" applyAlignment="1">
      <alignment vertical="top"/>
    </xf>
    <xf numFmtId="43" fontId="7" fillId="0" borderId="0" xfId="58" applyFont="1" applyFill="1" applyAlignment="1"/>
    <xf numFmtId="43" fontId="33" fillId="0" borderId="13" xfId="58" applyFont="1" applyFill="1" applyBorder="1" applyAlignment="1">
      <alignment horizontal="center" vertical="center" wrapText="1"/>
    </xf>
    <xf numFmtId="43" fontId="33" fillId="0" borderId="13" xfId="58" applyFont="1" applyFill="1" applyBorder="1" applyAlignment="1">
      <alignment horizontal="left" vertical="center" wrapText="1"/>
    </xf>
    <xf numFmtId="43" fontId="25" fillId="0" borderId="13" xfId="58" applyFont="1" applyFill="1" applyBorder="1" applyAlignment="1">
      <alignment wrapText="1"/>
    </xf>
    <xf numFmtId="43" fontId="25" fillId="0" borderId="13" xfId="58" applyFont="1" applyFill="1" applyBorder="1" applyAlignment="1">
      <alignment horizontal="right" wrapText="1"/>
    </xf>
    <xf numFmtId="43" fontId="33" fillId="0" borderId="0" xfId="58" applyFont="1" applyFill="1" applyAlignment="1">
      <alignment horizontal="center" vertical="center" wrapText="1"/>
    </xf>
    <xf numFmtId="43" fontId="33" fillId="0" borderId="0" xfId="58" applyFont="1" applyFill="1" applyBorder="1" applyAlignment="1">
      <alignment vertical="top"/>
    </xf>
    <xf numFmtId="43" fontId="33" fillId="0" borderId="0" xfId="58" applyFont="1" applyFill="1" applyAlignment="1">
      <alignment horizontal="left"/>
    </xf>
    <xf numFmtId="167" fontId="33" fillId="0" borderId="0" xfId="58" applyNumberFormat="1" applyFont="1" applyFill="1" applyBorder="1" applyAlignment="1">
      <alignment vertical="top"/>
    </xf>
    <xf numFmtId="1" fontId="33" fillId="0" borderId="0" xfId="58" applyNumberFormat="1" applyFont="1" applyFill="1" applyAlignment="1">
      <alignment horizontal="left"/>
    </xf>
    <xf numFmtId="43" fontId="113" fillId="0" borderId="0" xfId="58" applyFont="1" applyFill="1" applyAlignment="1">
      <alignment vertical="top"/>
    </xf>
    <xf numFmtId="1" fontId="33" fillId="0" borderId="0" xfId="58" applyNumberFormat="1" applyFont="1" applyFill="1" applyAlignment="1">
      <alignment horizontal="center" vertical="center" wrapText="1"/>
    </xf>
    <xf numFmtId="167" fontId="25" fillId="0" borderId="0" xfId="58" applyNumberFormat="1" applyFont="1" applyFill="1" applyBorder="1" applyAlignment="1">
      <alignment vertical="top"/>
    </xf>
    <xf numFmtId="43" fontId="25" fillId="26" borderId="13" xfId="58" applyFont="1" applyFill="1" applyBorder="1" applyAlignment="1">
      <alignment horizontal="center" vertical="top" wrapText="1"/>
    </xf>
    <xf numFmtId="43" fontId="25" fillId="26" borderId="13" xfId="58" applyFont="1" applyFill="1" applyBorder="1" applyAlignment="1">
      <alignment horizontal="center" wrapText="1"/>
    </xf>
    <xf numFmtId="167" fontId="25" fillId="26" borderId="13" xfId="58" applyNumberFormat="1" applyFont="1" applyFill="1" applyBorder="1" applyAlignment="1">
      <alignment vertical="top"/>
    </xf>
    <xf numFmtId="43" fontId="25" fillId="35" borderId="13" xfId="58" applyFont="1" applyFill="1" applyBorder="1" applyAlignment="1">
      <alignment horizontal="right" wrapText="1"/>
    </xf>
    <xf numFmtId="167" fontId="25" fillId="35" borderId="13" xfId="58" applyNumberFormat="1" applyFont="1" applyFill="1" applyBorder="1" applyAlignment="1">
      <alignment vertical="top"/>
    </xf>
    <xf numFmtId="43" fontId="25" fillId="36" borderId="13" xfId="58" applyFont="1" applyFill="1" applyBorder="1" applyAlignment="1">
      <alignment horizontal="right" wrapText="1"/>
    </xf>
    <xf numFmtId="167" fontId="25" fillId="36" borderId="13" xfId="58" applyNumberFormat="1" applyFont="1" applyFill="1" applyBorder="1" applyAlignment="1">
      <alignment vertical="top"/>
    </xf>
    <xf numFmtId="43" fontId="7" fillId="0" borderId="0" xfId="58" applyFont="1" applyFill="1" applyAlignment="1">
      <alignment vertical="top"/>
    </xf>
    <xf numFmtId="43" fontId="25" fillId="26" borderId="13" xfId="58" applyFont="1" applyFill="1" applyBorder="1" applyAlignment="1">
      <alignment horizontal="left"/>
    </xf>
    <xf numFmtId="43" fontId="33" fillId="0" borderId="13" xfId="58" applyFont="1" applyFill="1" applyBorder="1" applyAlignment="1">
      <alignment horizontal="left"/>
    </xf>
    <xf numFmtId="167" fontId="33" fillId="0" borderId="13" xfId="58" applyNumberFormat="1" applyFont="1" applyFill="1" applyBorder="1" applyAlignment="1">
      <alignment vertical="top"/>
    </xf>
    <xf numFmtId="43" fontId="7" fillId="0" borderId="13" xfId="58" applyFont="1" applyFill="1" applyBorder="1" applyAlignment="1">
      <alignment vertical="top"/>
    </xf>
    <xf numFmtId="167" fontId="7" fillId="0" borderId="13" xfId="58" applyNumberFormat="1" applyFont="1" applyFill="1" applyBorder="1" applyAlignment="1">
      <alignment vertical="top"/>
    </xf>
    <xf numFmtId="1" fontId="33" fillId="0" borderId="13" xfId="58" applyNumberFormat="1" applyFont="1" applyFill="1" applyBorder="1" applyAlignment="1">
      <alignment horizontal="center"/>
    </xf>
    <xf numFmtId="167" fontId="108" fillId="36" borderId="13" xfId="58" applyNumberFormat="1" applyFont="1" applyFill="1" applyBorder="1" applyAlignment="1">
      <alignment vertical="top"/>
    </xf>
    <xf numFmtId="4" fontId="14" fillId="0" borderId="12" xfId="47" applyNumberFormat="1" applyBorder="1" applyAlignment="1">
      <alignment horizontal="center"/>
    </xf>
    <xf numFmtId="4" fontId="14" fillId="0" borderId="13" xfId="0" applyNumberFormat="1" applyFont="1" applyBorder="1" applyAlignment="1">
      <alignment horizontal="center"/>
    </xf>
    <xf numFmtId="4" fontId="61" fillId="0" borderId="12" xfId="47" applyNumberFormat="1" applyFont="1" applyBorder="1" applyAlignment="1">
      <alignment horizontal="right"/>
    </xf>
    <xf numFmtId="43" fontId="19" fillId="35" borderId="13" xfId="58" applyFont="1" applyFill="1" applyBorder="1" applyAlignment="1">
      <alignment horizontal="right" wrapText="1"/>
    </xf>
    <xf numFmtId="167" fontId="110" fillId="0" borderId="0" xfId="0" applyNumberFormat="1" applyFont="1"/>
    <xf numFmtId="0" fontId="94" fillId="0" borderId="0" xfId="64" applyFont="1" applyAlignment="1">
      <alignment horizontal="right"/>
    </xf>
    <xf numFmtId="0" fontId="14" fillId="26" borderId="0" xfId="64" applyFill="1"/>
    <xf numFmtId="43" fontId="14" fillId="0" borderId="0" xfId="105" applyFont="1"/>
    <xf numFmtId="4" fontId="14" fillId="0" borderId="0" xfId="64" applyNumberFormat="1"/>
    <xf numFmtId="8" fontId="14" fillId="0" borderId="0" xfId="64" applyNumberFormat="1"/>
    <xf numFmtId="0" fontId="14" fillId="0" borderId="0" xfId="64" applyAlignment="1">
      <alignment wrapText="1"/>
    </xf>
    <xf numFmtId="0" fontId="14" fillId="0" borderId="0" xfId="64" applyAlignment="1">
      <alignment horizontal="center" wrapText="1"/>
    </xf>
    <xf numFmtId="0" fontId="23" fillId="37" borderId="13" xfId="106" applyFont="1" applyFill="1" applyBorder="1" applyAlignment="1">
      <alignment wrapText="1"/>
    </xf>
    <xf numFmtId="0" fontId="1" fillId="0" borderId="0" xfId="106"/>
    <xf numFmtId="8" fontId="1" fillId="0" borderId="0" xfId="106" applyNumberFormat="1"/>
    <xf numFmtId="43" fontId="0" fillId="0" borderId="0" xfId="105" applyFont="1" applyAlignment="1">
      <alignment wrapText="1"/>
    </xf>
    <xf numFmtId="1" fontId="1" fillId="0" borderId="0" xfId="106" applyNumberFormat="1" applyAlignment="1">
      <alignment wrapText="1"/>
    </xf>
    <xf numFmtId="1" fontId="0" fillId="0" borderId="0" xfId="105" applyNumberFormat="1" applyFont="1" applyAlignment="1">
      <alignment wrapText="1"/>
    </xf>
    <xf numFmtId="171" fontId="0" fillId="0" borderId="0" xfId="105" applyNumberFormat="1" applyFont="1" applyAlignment="1">
      <alignment wrapText="1"/>
    </xf>
    <xf numFmtId="0" fontId="1" fillId="0" borderId="0" xfId="106" applyAlignment="1">
      <alignment wrapText="1"/>
    </xf>
    <xf numFmtId="1" fontId="71" fillId="31" borderId="22" xfId="106" applyNumberFormat="1" applyFont="1" applyFill="1" applyBorder="1" applyAlignment="1">
      <alignment horizontal="center" vertical="center" wrapText="1"/>
    </xf>
    <xf numFmtId="1" fontId="71" fillId="31" borderId="21" xfId="106" applyNumberFormat="1" applyFont="1" applyFill="1" applyBorder="1" applyAlignment="1">
      <alignment horizontal="center" vertical="center" wrapText="1"/>
    </xf>
    <xf numFmtId="1" fontId="71" fillId="31" borderId="27" xfId="106" applyNumberFormat="1" applyFont="1" applyFill="1" applyBorder="1" applyAlignment="1">
      <alignment horizontal="center" vertical="center" wrapText="1"/>
    </xf>
    <xf numFmtId="1" fontId="60" fillId="0" borderId="0" xfId="106" applyNumberFormat="1" applyFont="1" applyAlignment="1">
      <alignment horizontal="center" vertical="center" wrapText="1"/>
    </xf>
    <xf numFmtId="0" fontId="60" fillId="0" borderId="0" xfId="106" applyFont="1" applyAlignment="1">
      <alignment horizontal="center" vertical="center" wrapText="1"/>
    </xf>
    <xf numFmtId="0" fontId="19" fillId="0" borderId="0" xfId="64" applyFont="1" applyAlignment="1">
      <alignment horizontal="center"/>
    </xf>
    <xf numFmtId="0" fontId="114" fillId="0" borderId="0" xfId="64" applyFont="1" applyAlignment="1">
      <alignment horizontal="right"/>
    </xf>
    <xf numFmtId="0" fontId="19" fillId="26" borderId="0" xfId="64" applyFont="1" applyFill="1"/>
    <xf numFmtId="43" fontId="19" fillId="0" borderId="0" xfId="105" applyFont="1"/>
    <xf numFmtId="4" fontId="19" fillId="0" borderId="0" xfId="64" applyNumberFormat="1" applyFont="1"/>
    <xf numFmtId="1" fontId="71" fillId="25" borderId="12" xfId="106" applyNumberFormat="1" applyFont="1" applyFill="1" applyBorder="1" applyAlignment="1">
      <alignment horizontal="left"/>
    </xf>
    <xf numFmtId="1" fontId="71" fillId="25" borderId="13" xfId="106" applyNumberFormat="1" applyFont="1" applyFill="1" applyBorder="1" applyAlignment="1">
      <alignment horizontal="left"/>
    </xf>
    <xf numFmtId="1" fontId="71" fillId="25" borderId="10" xfId="106" applyNumberFormat="1" applyFont="1" applyFill="1" applyBorder="1" applyAlignment="1">
      <alignment horizontal="left"/>
    </xf>
    <xf numFmtId="1" fontId="60" fillId="0" borderId="0" xfId="106" applyNumberFormat="1" applyFont="1" applyAlignment="1">
      <alignment horizontal="left"/>
    </xf>
    <xf numFmtId="0" fontId="60" fillId="0" borderId="0" xfId="106" applyFont="1" applyAlignment="1">
      <alignment horizontal="left"/>
    </xf>
    <xf numFmtId="43" fontId="14" fillId="26" borderId="0" xfId="105" applyFont="1" applyFill="1"/>
    <xf numFmtId="43" fontId="94" fillId="0" borderId="0" xfId="105" applyFont="1" applyAlignment="1">
      <alignment horizontal="right"/>
    </xf>
    <xf numFmtId="3" fontId="14" fillId="0" borderId="0" xfId="105" applyNumberFormat="1" applyFont="1"/>
    <xf numFmtId="0" fontId="71" fillId="25" borderId="10" xfId="106" applyFont="1" applyFill="1" applyBorder="1" applyAlignment="1">
      <alignment horizontal="center"/>
    </xf>
    <xf numFmtId="0" fontId="1" fillId="0" borderId="0" xfId="106" applyAlignment="1">
      <alignment vertical="top"/>
    </xf>
    <xf numFmtId="0" fontId="23" fillId="0" borderId="0" xfId="106" applyFont="1" applyAlignment="1">
      <alignment horizontal="left"/>
    </xf>
    <xf numFmtId="169" fontId="14" fillId="0" borderId="0" xfId="64" applyNumberFormat="1"/>
    <xf numFmtId="43" fontId="14" fillId="0" borderId="0" xfId="64" applyNumberFormat="1"/>
    <xf numFmtId="6" fontId="14" fillId="0" borderId="0" xfId="64" applyNumberFormat="1"/>
    <xf numFmtId="1" fontId="71" fillId="25" borderId="10" xfId="65" applyNumberFormat="1" applyFont="1" applyFill="1" applyBorder="1" applyAlignment="1">
      <alignment horizontal="center"/>
    </xf>
    <xf numFmtId="167" fontId="19" fillId="0" borderId="0" xfId="58" applyNumberFormat="1" applyFont="1"/>
    <xf numFmtId="43" fontId="23" fillId="37" borderId="13" xfId="105" applyFont="1" applyFill="1" applyBorder="1" applyAlignment="1">
      <alignment horizontal="right" wrapText="1"/>
    </xf>
    <xf numFmtId="0" fontId="23" fillId="37" borderId="13" xfId="106" applyFont="1" applyFill="1" applyBorder="1" applyAlignment="1">
      <alignment horizontal="right" wrapText="1"/>
    </xf>
    <xf numFmtId="3" fontId="19" fillId="0" borderId="24" xfId="47" applyNumberFormat="1" applyFont="1" applyBorder="1" applyAlignment="1">
      <alignment horizontal="right"/>
    </xf>
    <xf numFmtId="0" fontId="81" fillId="0" borderId="0" xfId="64" applyFont="1"/>
    <xf numFmtId="0" fontId="15" fillId="26" borderId="0" xfId="34" applyFill="1" applyBorder="1" applyAlignment="1" applyProtection="1">
      <alignment horizontal="center" vertical="center"/>
    </xf>
    <xf numFmtId="3" fontId="15" fillId="0" borderId="0" xfId="34" applyNumberFormat="1" applyFill="1" applyBorder="1" applyAlignment="1" applyProtection="1">
      <alignment horizontal="center" vertical="center" wrapText="1"/>
    </xf>
    <xf numFmtId="0" fontId="60" fillId="24" borderId="15" xfId="47" applyFont="1" applyFill="1" applyBorder="1" applyAlignment="1">
      <alignment horizontal="center" vertical="center" wrapText="1"/>
    </xf>
    <xf numFmtId="3" fontId="19" fillId="0" borderId="25" xfId="64" applyNumberFormat="1" applyFont="1" applyBorder="1" applyAlignment="1">
      <alignment horizontal="center"/>
    </xf>
    <xf numFmtId="3" fontId="19" fillId="0" borderId="23" xfId="64" applyNumberFormat="1" applyFont="1" applyBorder="1" applyAlignment="1">
      <alignment horizontal="center"/>
    </xf>
    <xf numFmtId="0" fontId="14" fillId="0" borderId="0" xfId="64" applyAlignment="1">
      <alignment horizontal="center"/>
    </xf>
    <xf numFmtId="4" fontId="41" fillId="0" borderId="0" xfId="47" applyNumberFormat="1" applyFont="1" applyFill="1"/>
    <xf numFmtId="2" fontId="41" fillId="0" borderId="0" xfId="47" applyNumberFormat="1" applyFont="1" applyFill="1"/>
    <xf numFmtId="0" fontId="61" fillId="0" borderId="0" xfId="47" applyFont="1" applyFill="1"/>
    <xf numFmtId="2" fontId="70" fillId="0" borderId="0" xfId="47" applyNumberFormat="1" applyFont="1" applyFill="1"/>
    <xf numFmtId="0" fontId="68" fillId="0" borderId="0" xfId="47" applyFont="1" applyFill="1"/>
  </cellXfs>
  <cellStyles count="107">
    <cellStyle name="%" xfId="49" xr:uid="{00000000-0005-0000-0000-00000000000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8" builtinId="3"/>
    <cellStyle name="Comma 10" xfId="105" xr:uid="{5DB62962-FE73-4946-8576-E412DC020A47}"/>
    <cellStyle name="Comma 2" xfId="48" xr:uid="{00000000-0005-0000-0000-00001D000000}"/>
    <cellStyle name="Comma 2 2" xfId="66" xr:uid="{00000000-0005-0000-0000-00001E000000}"/>
    <cellStyle name="Comma 3" xfId="50" xr:uid="{00000000-0005-0000-0000-00001F000000}"/>
    <cellStyle name="Comma 4" xfId="67" xr:uid="{00000000-0005-0000-0000-000020000000}"/>
    <cellStyle name="Comma 5" xfId="79" xr:uid="{00000000-0005-0000-0000-000021000000}"/>
    <cellStyle name="Comma 6" xfId="86" xr:uid="{00000000-0005-0000-0000-000022000000}"/>
    <cellStyle name="Comma 6 2" xfId="87" xr:uid="{00000000-0005-0000-0000-000023000000}"/>
    <cellStyle name="Comma 7" xfId="97" xr:uid="{6F21CF58-3E04-4563-A13C-FF14715F38EE}"/>
    <cellStyle name="Comma 8" xfId="100" xr:uid="{EA53C108-1E80-4EA2-B513-119C2D2261B6}"/>
    <cellStyle name="Comma 9" xfId="102" xr:uid="{71747EDE-8221-4780-919F-D5A5BFCF0A4B}"/>
    <cellStyle name="Currency 2" xfId="51" xr:uid="{00000000-0005-0000-0000-000024000000}"/>
    <cellStyle name="Currency 2 2" xfId="68" xr:uid="{00000000-0005-0000-0000-000025000000}"/>
    <cellStyle name="Currency 3" xfId="52" xr:uid="{00000000-0005-0000-0000-000026000000}"/>
    <cellStyle name="Currency 4" xfId="85"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0" xr:uid="{00000000-0005-0000-0000-00002F000000}"/>
    <cellStyle name="Input" xfId="35" builtinId="20" customBuiltin="1"/>
    <cellStyle name="Linked Cell" xfId="36" builtinId="24" customBuiltin="1"/>
    <cellStyle name="Neutral" xfId="37" builtinId="28" customBuiltin="1"/>
    <cellStyle name="Normal" xfId="0" builtinId="0"/>
    <cellStyle name="Normal 10" xfId="69" xr:uid="{00000000-0005-0000-0000-000034000000}"/>
    <cellStyle name="Normal 11" xfId="80" xr:uid="{00000000-0005-0000-0000-000035000000}"/>
    <cellStyle name="Normal 11 2 10" xfId="81" xr:uid="{00000000-0005-0000-0000-000036000000}"/>
    <cellStyle name="Normal 12" xfId="88" xr:uid="{00000000-0005-0000-0000-000037000000}"/>
    <cellStyle name="Normal 12 2" xfId="89" xr:uid="{00000000-0005-0000-0000-000038000000}"/>
    <cellStyle name="Normal 13" xfId="92" xr:uid="{730232D1-B660-4C79-9172-97909F13E2AC}"/>
    <cellStyle name="Normal 14" xfId="98" xr:uid="{725C14F1-ED1F-4C6D-B398-812F56586063}"/>
    <cellStyle name="Normal 15" xfId="101" xr:uid="{30478B38-9D88-485D-AB6E-0681AEBA19B2}"/>
    <cellStyle name="Normal 2" xfId="47" xr:uid="{00000000-0005-0000-0000-000039000000}"/>
    <cellStyle name="Normal 2 2" xfId="53" xr:uid="{00000000-0005-0000-0000-00003A000000}"/>
    <cellStyle name="Normal 2 3" xfId="70" xr:uid="{00000000-0005-0000-0000-00003B000000}"/>
    <cellStyle name="Normal 2 4" xfId="64" xr:uid="{00000000-0005-0000-0000-00003C000000}"/>
    <cellStyle name="Normal 2 5" xfId="77" xr:uid="{00000000-0005-0000-0000-00003D000000}"/>
    <cellStyle name="Normal 2 5 2" xfId="94" xr:uid="{69386D8A-943E-417B-B9F8-697CE8C7688D}"/>
    <cellStyle name="Normal 2 5 3" xfId="104" xr:uid="{A3C544A4-B9EA-46CD-8D1B-C0ACD5A570C4}"/>
    <cellStyle name="Normal 2 6" xfId="83" xr:uid="{00000000-0005-0000-0000-00003E000000}"/>
    <cellStyle name="Normal 2 7" xfId="91" xr:uid="{DC493A9E-4D53-4464-A00A-B340F82A3318}"/>
    <cellStyle name="Normal 22" xfId="71" xr:uid="{00000000-0005-0000-0000-00003F000000}"/>
    <cellStyle name="Normal 3" xfId="54" xr:uid="{00000000-0005-0000-0000-000040000000}"/>
    <cellStyle name="Normal 3 3" xfId="82" xr:uid="{00000000-0005-0000-0000-000041000000}"/>
    <cellStyle name="Normal 4" xfId="55" xr:uid="{00000000-0005-0000-0000-000042000000}"/>
    <cellStyle name="Normal 5" xfId="59" xr:uid="{00000000-0005-0000-0000-000043000000}"/>
    <cellStyle name="Normal 5 2" xfId="61" xr:uid="{00000000-0005-0000-0000-000044000000}"/>
    <cellStyle name="Normal 5 3" xfId="65" xr:uid="{00000000-0005-0000-0000-000045000000}"/>
    <cellStyle name="Normal 6" xfId="62" xr:uid="{00000000-0005-0000-0000-000046000000}"/>
    <cellStyle name="Normal 7" xfId="63" xr:uid="{00000000-0005-0000-0000-000047000000}"/>
    <cellStyle name="Normal 7 2" xfId="72" xr:uid="{00000000-0005-0000-0000-000048000000}"/>
    <cellStyle name="Normal 8" xfId="73" xr:uid="{00000000-0005-0000-0000-000049000000}"/>
    <cellStyle name="Normal 8 2" xfId="78" xr:uid="{00000000-0005-0000-0000-00004A000000}"/>
    <cellStyle name="Normal 8 2 2" xfId="96" xr:uid="{DC1E8403-29FB-4D0F-9054-180AC6FECE1B}"/>
    <cellStyle name="Normal 8 3" xfId="76" xr:uid="{00000000-0005-0000-0000-00004B000000}"/>
    <cellStyle name="Normal 8 3 2" xfId="93" xr:uid="{D1D9C5C8-0A40-4D35-A5C5-CF28FE9C5A0D}"/>
    <cellStyle name="Normal 8 3 3" xfId="95" xr:uid="{CCDB0E2D-A855-4D52-AFBC-B5CEEEA8B961}"/>
    <cellStyle name="Normal 8 3 4" xfId="99" xr:uid="{6CD98A19-A1F9-4582-B935-0895799F0B3C}"/>
    <cellStyle name="Normal 8 3 5" xfId="103" xr:uid="{33B998C9-C11A-4BB1-8DCE-6909F5194DEC}"/>
    <cellStyle name="Normal 8 3 6" xfId="106" xr:uid="{B8BCA792-896D-450C-B3D8-2E6F62A68703}"/>
    <cellStyle name="Normal 9" xfId="74" xr:uid="{00000000-0005-0000-0000-00004C000000}"/>
    <cellStyle name="Normal 9 2" xfId="84" xr:uid="{00000000-0005-0000-0000-00004D000000}"/>
    <cellStyle name="Normal_Book3" xfId="38" xr:uid="{00000000-0005-0000-0000-00004E000000}"/>
    <cellStyle name="Normal_FREML94S" xfId="39" xr:uid="{00000000-0005-0000-0000-00004F000000}"/>
    <cellStyle name="Note" xfId="40" builtinId="10" customBuiltin="1"/>
    <cellStyle name="Number" xfId="41" xr:uid="{00000000-0005-0000-0000-000051000000}"/>
    <cellStyle name="Output" xfId="42" builtinId="21" customBuiltin="1"/>
    <cellStyle name="Per cent" xfId="43" builtinId="5"/>
    <cellStyle name="Percent 2" xfId="56" xr:uid="{00000000-0005-0000-0000-000054000000}"/>
    <cellStyle name="Percent 2 2" xfId="57" xr:uid="{00000000-0005-0000-0000-000055000000}"/>
    <cellStyle name="Percent 3" xfId="75" xr:uid="{00000000-0005-0000-0000-000056000000}"/>
    <cellStyle name="Percent 4" xfId="90" xr:uid="{00000000-0005-0000-0000-000057000000}"/>
    <cellStyle name="Title" xfId="44" builtinId="15" customBuiltin="1"/>
    <cellStyle name="Total" xfId="45" builtinId="25" customBuiltin="1"/>
    <cellStyle name="Warning Text" xfId="46" builtinId="11" customBuiltin="1"/>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9999FF"/>
      <color rgb="FFCCFFFF"/>
      <color rgb="FFFF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20" fmlaLink="B4" fmlaRange="$B$83:$C$135" noThreeD="1" sel="1" val="0"/>
</file>

<file path=xl/ctrlProps/ctrlProp2.xml><?xml version="1.0" encoding="utf-8"?>
<formControlPr xmlns="http://schemas.microsoft.com/office/spreadsheetml/2009/9/main" objectType="Drop" dropStyle="combo" dx="20" fmlaLink="B4" fmlaRange="$B$84:$C$85" noThreeD="1" sel="1" val="0"/>
</file>

<file path=xl/drawings/_rels/drawing1.xml.rels><?xml version="1.0" encoding="UTF-8" standalone="yes"?>
<Relationships xmlns="http://schemas.openxmlformats.org/package/2006/relationships"><Relationship Id="rId2" Type="http://schemas.openxmlformats.org/officeDocument/2006/relationships/hyperlink" Target="#Instruc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Special!A1"/><Relationship Id="rId2" Type="http://schemas.openxmlformats.org/officeDocument/2006/relationships/hyperlink" Target="#Secondary!A1"/><Relationship Id="rId1" Type="http://schemas.openxmlformats.org/officeDocument/2006/relationships/hyperlink" Target="#Primary!A1"/><Relationship Id="rId6" Type="http://schemas.openxmlformats.org/officeDocument/2006/relationships/hyperlink" Target="#Cover!A1"/><Relationship Id="rId5" Type="http://schemas.openxmlformats.org/officeDocument/2006/relationships/hyperlink" Target="#'MFG-Gains A4'!A1"/><Relationship Id="rId4" Type="http://schemas.openxmlformats.org/officeDocument/2006/relationships/hyperlink" Target="#'IR 25-26'!A1"/></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4.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5.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6.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7.xml.rels><?xml version="1.0" encoding="UTF-8" standalone="yes"?>
<Relationships xmlns="http://schemas.openxmlformats.org/package/2006/relationships"><Relationship Id="rId1" Type="http://schemas.openxmlformats.org/officeDocument/2006/relationships/hyperlink" Target="#Instruction!A1"/></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274320</xdr:colOff>
      <xdr:row>13</xdr:row>
      <xdr:rowOff>182880</xdr:rowOff>
    </xdr:from>
    <xdr:to>
      <xdr:col>9</xdr:col>
      <xdr:colOff>579120</xdr:colOff>
      <xdr:row>16</xdr:row>
      <xdr:rowOff>214630</xdr:rowOff>
    </xdr:to>
    <xdr:pic>
      <xdr:nvPicPr>
        <xdr:cNvPr id="7173" name="Picture 5" descr="logo-sheffield-city-council">
          <a:extLst>
            <a:ext uri="{FF2B5EF4-FFF2-40B4-BE49-F238E27FC236}">
              <a16:creationId xmlns:a16="http://schemas.microsoft.com/office/drawing/2014/main" id="{00000000-0008-0000-0100-00000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2842260"/>
          <a:ext cx="914400"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9</xdr:row>
      <xdr:rowOff>101600</xdr:rowOff>
    </xdr:from>
    <xdr:to>
      <xdr:col>7</xdr:col>
      <xdr:colOff>285750</xdr:colOff>
      <xdr:row>10</xdr:row>
      <xdr:rowOff>25400</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1E825A08-410B-9947-6088-474936DF08C8}"/>
            </a:ext>
          </a:extLst>
        </xdr:cNvPr>
        <xdr:cNvSpPr/>
      </xdr:nvSpPr>
      <xdr:spPr>
        <a:xfrm>
          <a:off x="628650" y="1816100"/>
          <a:ext cx="392430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GB" sz="1600" kern="1200">
              <a:solidFill>
                <a:sysClr val="windowText" lastClr="000000"/>
              </a:solidFill>
              <a:latin typeface="Arial" panose="020B0604020202020204" pitchFamily="34" charset="0"/>
              <a:cs typeface="Arial" panose="020B0604020202020204" pitchFamily="34" charset="0"/>
            </a:rPr>
            <a:t>Select</a:t>
          </a:r>
          <a:r>
            <a:rPr lang="en-GB" sz="1600" kern="1200" baseline="0">
              <a:solidFill>
                <a:sysClr val="windowText" lastClr="000000"/>
              </a:solidFill>
              <a:latin typeface="Arial" panose="020B0604020202020204" pitchFamily="34" charset="0"/>
              <a:cs typeface="Arial" panose="020B0604020202020204" pitchFamily="34" charset="0"/>
            </a:rPr>
            <a:t> to View School Budget Shares</a:t>
          </a:r>
          <a:endParaRPr lang="en-GB" sz="1600" kern="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9</xdr:row>
      <xdr:rowOff>82550</xdr:rowOff>
    </xdr:from>
    <xdr:to>
      <xdr:col>5</xdr:col>
      <xdr:colOff>215900</xdr:colOff>
      <xdr:row>11</xdr:row>
      <xdr:rowOff>114300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910790E4-D93A-2F9A-9253-AC613BF728CD}"/>
            </a:ext>
          </a:extLst>
        </xdr:cNvPr>
        <xdr:cNvSpPr/>
      </xdr:nvSpPr>
      <xdr:spPr>
        <a:xfrm>
          <a:off x="508000" y="1612900"/>
          <a:ext cx="25844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Primary School</a:t>
          </a:r>
          <a:r>
            <a:rPr lang="en-GB" sz="1400" kern="1200" baseline="0">
              <a:latin typeface="Arial" panose="020B0604020202020204" pitchFamily="34" charset="0"/>
              <a:cs typeface="Arial" panose="020B0604020202020204" pitchFamily="34" charset="0"/>
            </a:rPr>
            <a:t> Budgets</a:t>
          </a:r>
          <a:endParaRPr lang="en-GB" sz="1400" kern="1200">
            <a:latin typeface="Arial" panose="020B0604020202020204" pitchFamily="34" charset="0"/>
            <a:cs typeface="Arial" panose="020B0604020202020204" pitchFamily="34" charset="0"/>
          </a:endParaRPr>
        </a:p>
      </xdr:txBody>
    </xdr:sp>
    <xdr:clientData/>
  </xdr:twoCellAnchor>
  <xdr:twoCellAnchor>
    <xdr:from>
      <xdr:col>0</xdr:col>
      <xdr:colOff>419100</xdr:colOff>
      <xdr:row>0</xdr:row>
      <xdr:rowOff>146050</xdr:rowOff>
    </xdr:from>
    <xdr:to>
      <xdr:col>17</xdr:col>
      <xdr:colOff>552450</xdr:colOff>
      <xdr:row>4</xdr:row>
      <xdr:rowOff>6350</xdr:rowOff>
    </xdr:to>
    <xdr:sp macro="" textlink="">
      <xdr:nvSpPr>
        <xdr:cNvPr id="4" name="Rectangle: Rounded Corners 3">
          <a:extLst>
            <a:ext uri="{FF2B5EF4-FFF2-40B4-BE49-F238E27FC236}">
              <a16:creationId xmlns:a16="http://schemas.microsoft.com/office/drawing/2014/main" id="{2D76F2C0-F2A6-7B4E-9A3D-ACB48C49D44A}"/>
            </a:ext>
          </a:extLst>
        </xdr:cNvPr>
        <xdr:cNvSpPr/>
      </xdr:nvSpPr>
      <xdr:spPr>
        <a:xfrm>
          <a:off x="419100" y="146050"/>
          <a:ext cx="10325100" cy="4953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GB" sz="2000" b="0" i="0" u="none" strike="noStrike">
              <a:solidFill>
                <a:schemeClr val="dk1"/>
              </a:solidFill>
              <a:effectLst/>
              <a:latin typeface="Arial" panose="020B0604020202020204" pitchFamily="34" charset="0"/>
              <a:ea typeface="+mn-ea"/>
              <a:cs typeface="Arial" panose="020B0604020202020204" pitchFamily="34" charset="0"/>
            </a:rPr>
            <a:t>Sheffield Indicative Maintained School Budgets for Financial Year 2025-26</a:t>
          </a:r>
          <a:r>
            <a:rPr lang="en-GB" sz="2000">
              <a:latin typeface="Arial" panose="020B0604020202020204" pitchFamily="34" charset="0"/>
              <a:cs typeface="Arial" panose="020B0604020202020204" pitchFamily="34" charset="0"/>
            </a:rPr>
            <a:t> </a:t>
          </a:r>
          <a:endParaRPr lang="en-GB" sz="20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10</xdr:col>
      <xdr:colOff>0</xdr:colOff>
      <xdr:row>4</xdr:row>
      <xdr:rowOff>146050</xdr:rowOff>
    </xdr:from>
    <xdr:to>
      <xdr:col>17</xdr:col>
      <xdr:colOff>303530</xdr:colOff>
      <xdr:row>33</xdr:row>
      <xdr:rowOff>133350</xdr:rowOff>
    </xdr:to>
    <xdr:sp macro="" textlink="">
      <xdr:nvSpPr>
        <xdr:cNvPr id="6" name="Text Box 1">
          <a:extLst>
            <a:ext uri="{FF2B5EF4-FFF2-40B4-BE49-F238E27FC236}">
              <a16:creationId xmlns:a16="http://schemas.microsoft.com/office/drawing/2014/main" id="{BA572325-01C7-460F-AC6B-C3FC18889904}"/>
            </a:ext>
          </a:extLst>
        </xdr:cNvPr>
        <xdr:cNvSpPr txBox="1">
          <a:spLocks noChangeArrowheads="1"/>
        </xdr:cNvSpPr>
      </xdr:nvSpPr>
      <xdr:spPr bwMode="auto">
        <a:xfrm>
          <a:off x="5924550" y="781050"/>
          <a:ext cx="4570730" cy="485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0" u="sng" strike="noStrike" baseline="0">
              <a:solidFill>
                <a:sysClr val="windowText" lastClr="000000"/>
              </a:solidFill>
              <a:latin typeface="Arial"/>
              <a:cs typeface="Arial"/>
            </a:rPr>
            <a:t>Necessary Computer Spreadsheet Settings</a:t>
          </a: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 ensure that the downloadable school budget Excel spreadsheets below work on your computer, please follow this procedure:</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Save the selected spreadsheet file on your computer.</a:t>
          </a:r>
        </a:p>
        <a:p>
          <a:pPr algn="l" rtl="0">
            <a:defRPr sz="1000"/>
          </a:pPr>
          <a:r>
            <a:rPr lang="en-GB" sz="1000" b="0" i="0" u="none" strike="noStrike" baseline="0">
              <a:solidFill>
                <a:sysClr val="windowText" lastClr="000000"/>
              </a:solidFill>
              <a:latin typeface="Arial"/>
              <a:cs typeface="Arial"/>
            </a:rPr>
            <a:t>When loading the spreadsheet:</a:t>
          </a:r>
        </a:p>
        <a:p>
          <a:pPr algn="l" rtl="0">
            <a:defRPr sz="1000"/>
          </a:pPr>
          <a:r>
            <a:rPr lang="en-GB" sz="1000" b="0" i="0" u="none" strike="noStrike" baseline="0">
              <a:solidFill>
                <a:sysClr val="windowText" lastClr="000000"/>
              </a:solidFill>
              <a:latin typeface="Arial"/>
              <a:cs typeface="Arial"/>
            </a:rPr>
            <a:t>say "yes" to enable macros to run,</a:t>
          </a:r>
        </a:p>
        <a:p>
          <a:pPr algn="l" rtl="0">
            <a:defRPr sz="1000"/>
          </a:pPr>
          <a:r>
            <a:rPr lang="en-GB" sz="1000" b="0" i="0" u="none" strike="noStrike" baseline="0">
              <a:solidFill>
                <a:sysClr val="windowText" lastClr="000000"/>
              </a:solidFill>
              <a:latin typeface="Arial"/>
              <a:cs typeface="Arial"/>
            </a:rPr>
            <a:t>say "no" to updating links to other files.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Select the link on this page to the report you wish to look at.</a:t>
          </a:r>
        </a:p>
        <a:p>
          <a:pPr algn="l" rtl="0">
            <a:defRPr sz="1000"/>
          </a:pPr>
          <a:r>
            <a:rPr lang="en-GB" sz="1000" b="0" i="0" u="none" strike="noStrike" baseline="0">
              <a:solidFill>
                <a:sysClr val="windowText" lastClr="000000"/>
              </a:solidFill>
              <a:latin typeface="Arial"/>
              <a:cs typeface="Arial"/>
            </a:rPr>
            <a:t>Select the down-pointing arrow to the right of the school-name box to find the school you wish to look at.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Note: </a:t>
          </a:r>
          <a:r>
            <a:rPr lang="en-GB" sz="1000" b="1" i="1" u="none" strike="noStrike" baseline="0">
              <a:solidFill>
                <a:sysClr val="windowText" lastClr="000000"/>
              </a:solidFill>
              <a:latin typeface="Arial"/>
              <a:cs typeface="Arial"/>
            </a:rPr>
            <a:t>if the school-name selection box does not work on your computer,</a:t>
          </a:r>
          <a:r>
            <a:rPr lang="en-GB" sz="1000" b="0" i="0" u="none" strike="noStrike" baseline="0">
              <a:solidFill>
                <a:sysClr val="windowText" lastClr="000000"/>
              </a:solidFill>
              <a:latin typeface="Arial"/>
              <a:cs typeface="Arial"/>
            </a:rPr>
            <a:t> please ensure that your Microsoft Excel security level is set to a medium level, which will allow the necessary macros to function. To do this please select the following commands in Excel 10, and then reload the spreadsheet: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Developer</a:t>
          </a:r>
        </a:p>
        <a:p>
          <a:pPr algn="l" rtl="0">
            <a:defRPr sz="1000"/>
          </a:pPr>
          <a:r>
            <a:rPr lang="en-GB" sz="1000" b="0" i="0" u="none" strike="noStrike" baseline="0">
              <a:solidFill>
                <a:sysClr val="windowText" lastClr="000000"/>
              </a:solidFill>
              <a:latin typeface="Arial"/>
              <a:cs typeface="Arial"/>
            </a:rPr>
            <a:t>Macro Security</a:t>
          </a:r>
        </a:p>
        <a:p>
          <a:pPr algn="l" rtl="0">
            <a:defRPr sz="1000"/>
          </a:pPr>
          <a:r>
            <a:rPr lang="en-GB" sz="1000" b="0" i="0" u="none" strike="noStrike" baseline="0">
              <a:solidFill>
                <a:sysClr val="windowText" lastClr="000000"/>
              </a:solidFill>
              <a:latin typeface="Arial"/>
              <a:cs typeface="Arial"/>
            </a:rPr>
            <a:t>Disable all macros with notification</a:t>
          </a:r>
        </a:p>
        <a:p>
          <a:pPr algn="l" rtl="0">
            <a:defRPr sz="1000"/>
          </a:pPr>
          <a:r>
            <a:rPr lang="en-GB" sz="1000" b="0" i="0" u="none" strike="noStrike" baseline="0">
              <a:solidFill>
                <a:sysClr val="windowText" lastClr="000000"/>
              </a:solidFill>
              <a:latin typeface="Arial"/>
              <a:cs typeface="Arial"/>
            </a:rPr>
            <a:t>OK</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If you are using an older version of Excel you need the following commands: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Tools</a:t>
          </a:r>
        </a:p>
        <a:p>
          <a:pPr algn="l" rtl="0">
            <a:defRPr sz="1000"/>
          </a:pPr>
          <a:r>
            <a:rPr lang="en-GB" sz="1000" b="0" i="0" u="none" strike="noStrike" baseline="0">
              <a:solidFill>
                <a:sysClr val="windowText" lastClr="000000"/>
              </a:solidFill>
              <a:latin typeface="Arial"/>
              <a:cs typeface="Arial"/>
            </a:rPr>
            <a:t>Macros</a:t>
          </a:r>
        </a:p>
        <a:p>
          <a:pPr algn="l" rtl="0">
            <a:defRPr sz="1000"/>
          </a:pPr>
          <a:r>
            <a:rPr lang="en-GB" sz="1000" b="0" i="0" u="none" strike="noStrike" baseline="0">
              <a:solidFill>
                <a:sysClr val="windowText" lastClr="000000"/>
              </a:solidFill>
              <a:latin typeface="Arial"/>
              <a:cs typeface="Arial"/>
            </a:rPr>
            <a:t>Security</a:t>
          </a:r>
        </a:p>
        <a:p>
          <a:pPr algn="l" rtl="0">
            <a:defRPr sz="1000"/>
          </a:pPr>
          <a:r>
            <a:rPr lang="en-GB" sz="1000" b="0" i="0" u="none" strike="noStrike" baseline="0">
              <a:solidFill>
                <a:sysClr val="windowText" lastClr="000000"/>
              </a:solidFill>
              <a:latin typeface="Arial"/>
              <a:cs typeface="Arial"/>
            </a:rPr>
            <a:t>Security Level</a:t>
          </a:r>
        </a:p>
        <a:p>
          <a:pPr algn="l" rtl="0">
            <a:defRPr sz="1000"/>
          </a:pPr>
          <a:r>
            <a:rPr lang="en-GB" sz="1000" b="0" i="0" u="none" strike="noStrike" baseline="0">
              <a:solidFill>
                <a:sysClr val="windowText" lastClr="000000"/>
              </a:solidFill>
              <a:latin typeface="Arial"/>
              <a:cs typeface="Arial"/>
            </a:rPr>
            <a:t>Medium</a:t>
          </a:r>
        </a:p>
        <a:p>
          <a:pPr algn="l" rtl="0">
            <a:defRPr sz="1000"/>
          </a:pPr>
          <a:r>
            <a:rPr lang="en-GB" sz="1000" b="0" i="0" u="none" strike="noStrike" baseline="0">
              <a:solidFill>
                <a:sysClr val="windowText" lastClr="000000"/>
              </a:solidFill>
              <a:latin typeface="Arial"/>
              <a:cs typeface="Arial"/>
            </a:rPr>
            <a:t>OK</a:t>
          </a:r>
        </a:p>
        <a:p>
          <a:pPr algn="l" rtl="0">
            <a:defRPr sz="1000"/>
          </a:pPr>
          <a:r>
            <a:rPr lang="en-GB" sz="1000" b="0" i="0" u="none" strike="noStrike" baseline="0">
              <a:solidFill>
                <a:sysClr val="windowText" lastClr="000000"/>
              </a:solidFill>
              <a:latin typeface="Arial"/>
              <a:cs typeface="Arial"/>
            </a:rPr>
            <a:t> </a:t>
          </a:r>
        </a:p>
        <a:p>
          <a:pPr algn="l" rtl="0">
            <a:defRPr sz="1000"/>
          </a:pP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xdr:txBody>
    </xdr:sp>
    <xdr:clientData/>
  </xdr:twoCellAnchor>
  <xdr:twoCellAnchor>
    <xdr:from>
      <xdr:col>1</xdr:col>
      <xdr:colOff>63500</xdr:colOff>
      <xdr:row>12</xdr:row>
      <xdr:rowOff>63500</xdr:rowOff>
    </xdr:from>
    <xdr:to>
      <xdr:col>5</xdr:col>
      <xdr:colOff>203200</xdr:colOff>
      <xdr:row>14</xdr:row>
      <xdr:rowOff>101600</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E5E11755-457D-E11C-F3D9-F815BA876702}"/>
            </a:ext>
          </a:extLst>
        </xdr:cNvPr>
        <xdr:cNvSpPr/>
      </xdr:nvSpPr>
      <xdr:spPr>
        <a:xfrm>
          <a:off x="501650" y="2070100"/>
          <a:ext cx="2578100" cy="3556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Secondary</a:t>
          </a:r>
          <a:r>
            <a:rPr lang="en-GB" sz="1400" kern="1200" baseline="0">
              <a:latin typeface="Arial" panose="020B0604020202020204" pitchFamily="34" charset="0"/>
              <a:cs typeface="Arial" panose="020B0604020202020204" pitchFamily="34" charset="0"/>
            </a:rPr>
            <a:t> School Budgets</a:t>
          </a:r>
          <a:endParaRPr lang="en-GB" sz="1400" kern="1200">
            <a:latin typeface="Arial" panose="020B0604020202020204" pitchFamily="34" charset="0"/>
            <a:cs typeface="Arial" panose="020B0604020202020204" pitchFamily="34" charset="0"/>
          </a:endParaRPr>
        </a:p>
      </xdr:txBody>
    </xdr:sp>
    <xdr:clientData/>
  </xdr:twoCellAnchor>
  <xdr:twoCellAnchor>
    <xdr:from>
      <xdr:col>1</xdr:col>
      <xdr:colOff>63500</xdr:colOff>
      <xdr:row>15</xdr:row>
      <xdr:rowOff>76200</xdr:rowOff>
    </xdr:from>
    <xdr:to>
      <xdr:col>5</xdr:col>
      <xdr:colOff>209550</xdr:colOff>
      <xdr:row>17</xdr:row>
      <xdr:rowOff>107950</xdr:rowOff>
    </xdr:to>
    <xdr:sp macro="" textlink="">
      <xdr:nvSpPr>
        <xdr:cNvPr id="12" name="Rectangle: Rounded Corners 11">
          <a:hlinkClick xmlns:r="http://schemas.openxmlformats.org/officeDocument/2006/relationships" r:id="rId3"/>
          <a:extLst>
            <a:ext uri="{FF2B5EF4-FFF2-40B4-BE49-F238E27FC236}">
              <a16:creationId xmlns:a16="http://schemas.microsoft.com/office/drawing/2014/main" id="{E8F9953E-4C75-4C4F-A969-5ED79C642B8E}"/>
            </a:ext>
          </a:extLst>
        </xdr:cNvPr>
        <xdr:cNvSpPr/>
      </xdr:nvSpPr>
      <xdr:spPr>
        <a:xfrm>
          <a:off x="501650" y="2559050"/>
          <a:ext cx="25844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Special School</a:t>
          </a:r>
          <a:r>
            <a:rPr lang="en-GB" sz="1400" kern="1200" baseline="0">
              <a:solidFill>
                <a:sysClr val="windowText" lastClr="000000"/>
              </a:solidFill>
              <a:latin typeface="Arial" panose="020B0604020202020204" pitchFamily="34" charset="0"/>
              <a:cs typeface="Arial" panose="020B0604020202020204" pitchFamily="34" charset="0"/>
            </a:rPr>
            <a:t> Budgets</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12700</xdr:colOff>
      <xdr:row>20</xdr:row>
      <xdr:rowOff>152400</xdr:rowOff>
    </xdr:from>
    <xdr:to>
      <xdr:col>5</xdr:col>
      <xdr:colOff>158750</xdr:colOff>
      <xdr:row>23</xdr:row>
      <xdr:rowOff>19050</xdr:rowOff>
    </xdr:to>
    <xdr:sp macro="" textlink="">
      <xdr:nvSpPr>
        <xdr:cNvPr id="14" name="Rectangle: Rounded Corners 13">
          <a:hlinkClick xmlns:r="http://schemas.openxmlformats.org/officeDocument/2006/relationships" r:id="rId4"/>
          <a:extLst>
            <a:ext uri="{FF2B5EF4-FFF2-40B4-BE49-F238E27FC236}">
              <a16:creationId xmlns:a16="http://schemas.microsoft.com/office/drawing/2014/main" id="{FC31DAEF-DFE8-472F-B024-FE532C3C8047}"/>
            </a:ext>
          </a:extLst>
        </xdr:cNvPr>
        <xdr:cNvSpPr/>
      </xdr:nvSpPr>
      <xdr:spPr>
        <a:xfrm>
          <a:off x="450850" y="3467100"/>
          <a:ext cx="2584450" cy="3429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Integrated</a:t>
          </a:r>
          <a:r>
            <a:rPr lang="en-GB" sz="1400" kern="1200" baseline="0">
              <a:solidFill>
                <a:sysClr val="windowText" lastClr="000000"/>
              </a:solidFill>
              <a:latin typeface="Arial" panose="020B0604020202020204" pitchFamily="34" charset="0"/>
              <a:cs typeface="Arial" panose="020B0604020202020204" pitchFamily="34" charset="0"/>
            </a:rPr>
            <a:t> Resource Budgets</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24</xdr:row>
      <xdr:rowOff>6350</xdr:rowOff>
    </xdr:from>
    <xdr:to>
      <xdr:col>5</xdr:col>
      <xdr:colOff>146050</xdr:colOff>
      <xdr:row>27</xdr:row>
      <xdr:rowOff>133350</xdr:rowOff>
    </xdr:to>
    <xdr:sp macro="" textlink="">
      <xdr:nvSpPr>
        <xdr:cNvPr id="15" name="Rectangle: Rounded Corners 14">
          <a:hlinkClick xmlns:r="http://schemas.openxmlformats.org/officeDocument/2006/relationships" r:id="rId5"/>
          <a:extLst>
            <a:ext uri="{FF2B5EF4-FFF2-40B4-BE49-F238E27FC236}">
              <a16:creationId xmlns:a16="http://schemas.microsoft.com/office/drawing/2014/main" id="{D3CEF22F-BC91-42F8-B513-6B88189BC759}"/>
            </a:ext>
          </a:extLst>
        </xdr:cNvPr>
        <xdr:cNvSpPr/>
      </xdr:nvSpPr>
      <xdr:spPr>
        <a:xfrm>
          <a:off x="438150" y="4114800"/>
          <a:ext cx="2584450" cy="60325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Minimum Funding Guarantee Breakdown</a:t>
          </a:r>
        </a:p>
      </xdr:txBody>
    </xdr:sp>
    <xdr:clientData/>
  </xdr:twoCellAnchor>
  <xdr:twoCellAnchor>
    <xdr:from>
      <xdr:col>6</xdr:col>
      <xdr:colOff>134055</xdr:colOff>
      <xdr:row>11</xdr:row>
      <xdr:rowOff>70555</xdr:rowOff>
    </xdr:from>
    <xdr:to>
      <xdr:col>9</xdr:col>
      <xdr:colOff>190499</xdr:colOff>
      <xdr:row>15</xdr:row>
      <xdr:rowOff>141111</xdr:rowOff>
    </xdr:to>
    <xdr:sp macro="" textlink="">
      <xdr:nvSpPr>
        <xdr:cNvPr id="2" name="Rectangle: Rounded Corners 1">
          <a:hlinkClick xmlns:r="http://schemas.openxmlformats.org/officeDocument/2006/relationships" r:id="rId6"/>
          <a:extLst>
            <a:ext uri="{FF2B5EF4-FFF2-40B4-BE49-F238E27FC236}">
              <a16:creationId xmlns:a16="http://schemas.microsoft.com/office/drawing/2014/main" id="{D2240FB7-7DB0-4E9D-ABD8-21057CD7EC50}"/>
            </a:ext>
          </a:extLst>
        </xdr:cNvPr>
        <xdr:cNvSpPr/>
      </xdr:nvSpPr>
      <xdr:spPr>
        <a:xfrm>
          <a:off x="3605388" y="1954388"/>
          <a:ext cx="1876778" cy="719667"/>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Back to Cover Sheet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31750</xdr:rowOff>
        </xdr:from>
        <xdr:to>
          <xdr:col>3</xdr:col>
          <xdr:colOff>146050</xdr:colOff>
          <xdr:row>2</xdr:row>
          <xdr:rowOff>6350</xdr:rowOff>
        </xdr:to>
        <xdr:sp macro="" textlink="">
          <xdr:nvSpPr>
            <xdr:cNvPr id="57348" name="Drop Down 4" descr="Drop down list of Maintained Primary Schools"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8</xdr:col>
      <xdr:colOff>543278</xdr:colOff>
      <xdr:row>0</xdr:row>
      <xdr:rowOff>141111</xdr:rowOff>
    </xdr:from>
    <xdr:to>
      <xdr:col>10</xdr:col>
      <xdr:colOff>444500</xdr:colOff>
      <xdr:row>1</xdr:row>
      <xdr:rowOff>183444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0E4E447-88A9-3984-E0CE-59E0DE1F2B18}"/>
            </a:ext>
          </a:extLst>
        </xdr:cNvPr>
        <xdr:cNvSpPr/>
      </xdr:nvSpPr>
      <xdr:spPr>
        <a:xfrm>
          <a:off x="8036278" y="141111"/>
          <a:ext cx="1580444" cy="331611"/>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GB" sz="1200" kern="1200">
              <a:latin typeface="Arial" panose="020B0604020202020204" pitchFamily="34" charset="0"/>
              <a:cs typeface="Arial" panose="020B0604020202020204" pitchFamily="34" charset="0"/>
            </a:rPr>
            <a:t>Back to Main</a:t>
          </a:r>
          <a:r>
            <a:rPr lang="en-GB" sz="1200" kern="1200" baseline="0">
              <a:latin typeface="Arial" panose="020B0604020202020204" pitchFamily="34" charset="0"/>
              <a:cs typeface="Arial" panose="020B0604020202020204" pitchFamily="34" charset="0"/>
            </a:rPr>
            <a:t> Menu</a:t>
          </a:r>
          <a:endParaRPr lang="en-GB" sz="1200" kern="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31750</xdr:rowOff>
        </xdr:from>
        <xdr:to>
          <xdr:col>3</xdr:col>
          <xdr:colOff>146050</xdr:colOff>
          <xdr:row>2</xdr:row>
          <xdr:rowOff>6350</xdr:rowOff>
        </xdr:to>
        <xdr:sp macro="" textlink="">
          <xdr:nvSpPr>
            <xdr:cNvPr id="157697" name="Drop Down 1" descr="Drop down list of Maintained Primary Schools" hidden="1">
              <a:extLst>
                <a:ext uri="{63B3BB69-23CF-44E3-9099-C40C66FF867C}">
                  <a14:compatExt spid="_x0000_s157697"/>
                </a:ext>
                <a:ext uri="{FF2B5EF4-FFF2-40B4-BE49-F238E27FC236}">
                  <a16:creationId xmlns:a16="http://schemas.microsoft.com/office/drawing/2014/main" id="{00000000-0008-0000-0400-0000016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8</xdr:col>
      <xdr:colOff>599722</xdr:colOff>
      <xdr:row>0</xdr:row>
      <xdr:rowOff>141111</xdr:rowOff>
    </xdr:from>
    <xdr:to>
      <xdr:col>10</xdr:col>
      <xdr:colOff>465667</xdr:colOff>
      <xdr:row>1</xdr:row>
      <xdr:rowOff>162277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B87D33E-F6E1-78D7-9473-3C53899F12A0}"/>
            </a:ext>
          </a:extLst>
        </xdr:cNvPr>
        <xdr:cNvSpPr/>
      </xdr:nvSpPr>
      <xdr:spPr>
        <a:xfrm>
          <a:off x="8092722" y="141111"/>
          <a:ext cx="1545167" cy="310444"/>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GB" sz="1200" kern="1200">
              <a:latin typeface="Arial" panose="020B0604020202020204" pitchFamily="34" charset="0"/>
              <a:cs typeface="Arial" panose="020B0604020202020204" pitchFamily="34" charset="0"/>
            </a:rPr>
            <a:t>Back to Main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146050</xdr:colOff>
      <xdr:row>0</xdr:row>
      <xdr:rowOff>63500</xdr:rowOff>
    </xdr:from>
    <xdr:to>
      <xdr:col>19</xdr:col>
      <xdr:colOff>234950</xdr:colOff>
      <xdr:row>1</xdr:row>
      <xdr:rowOff>95250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77E00D9F-0C1A-4ACF-8DC3-0217FD81DEE1}"/>
            </a:ext>
          </a:extLst>
        </xdr:cNvPr>
        <xdr:cNvSpPr/>
      </xdr:nvSpPr>
      <xdr:spPr>
        <a:xfrm>
          <a:off x="11271250" y="63500"/>
          <a:ext cx="182880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Back</a:t>
          </a:r>
          <a:r>
            <a:rPr lang="en-GB" sz="1400" kern="1200" baseline="0">
              <a:solidFill>
                <a:sysClr val="windowText" lastClr="000000"/>
              </a:solidFill>
              <a:latin typeface="Arial" panose="020B0604020202020204" pitchFamily="34" charset="0"/>
              <a:cs typeface="Arial" panose="020B0604020202020204" pitchFamily="34" charset="0"/>
            </a:rPr>
            <a:t> to main menu</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177800</xdr:colOff>
      <xdr:row>0</xdr:row>
      <xdr:rowOff>133350</xdr:rowOff>
    </xdr:from>
    <xdr:to>
      <xdr:col>16</xdr:col>
      <xdr:colOff>107950</xdr:colOff>
      <xdr:row>2</xdr:row>
      <xdr:rowOff>0</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7279E426-3BCC-47DE-B9DB-744415E92328}"/>
            </a:ext>
          </a:extLst>
        </xdr:cNvPr>
        <xdr:cNvSpPr/>
      </xdr:nvSpPr>
      <xdr:spPr>
        <a:xfrm>
          <a:off x="9531350" y="133350"/>
          <a:ext cx="17589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Back to main menu</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xdr:row>
          <xdr:rowOff>6350</xdr:rowOff>
        </xdr:from>
        <xdr:to>
          <xdr:col>3</xdr:col>
          <xdr:colOff>336550</xdr:colOff>
          <xdr:row>3</xdr:row>
          <xdr:rowOff>139700</xdr:rowOff>
        </xdr:to>
        <xdr:sp macro="" textlink="">
          <xdr:nvSpPr>
            <xdr:cNvPr id="121857" name="ComboBox1" descr="Drop down list of schools" hidden="1">
              <a:extLst>
                <a:ext uri="{63B3BB69-23CF-44E3-9099-C40C66FF867C}">
                  <a14:compatExt spid="_x0000_s121857"/>
                </a:ext>
                <a:ext uri="{FF2B5EF4-FFF2-40B4-BE49-F238E27FC236}">
                  <a16:creationId xmlns:a16="http://schemas.microsoft.com/office/drawing/2014/main" id="{00000000-0008-0000-0700-000001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69850</xdr:colOff>
      <xdr:row>0</xdr:row>
      <xdr:rowOff>120650</xdr:rowOff>
    </xdr:from>
    <xdr:to>
      <xdr:col>12</xdr:col>
      <xdr:colOff>355600</xdr:colOff>
      <xdr:row>1</xdr:row>
      <xdr:rowOff>127000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AEA774F-3435-3F87-AEC7-32B9C0761861}"/>
            </a:ext>
          </a:extLst>
        </xdr:cNvPr>
        <xdr:cNvSpPr/>
      </xdr:nvSpPr>
      <xdr:spPr>
        <a:xfrm>
          <a:off x="8877300" y="120650"/>
          <a:ext cx="1568450" cy="3238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200" kern="1200">
              <a:latin typeface="Arial" panose="020B0604020202020204" pitchFamily="34" charset="0"/>
              <a:cs typeface="Arial" panose="020B0604020202020204" pitchFamily="34" charset="0"/>
            </a:rPr>
            <a:t>Back to Main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file:///\\sheffield.gov.uk\group\CYPD\Budgets\BDS\2023-24\Schools%20Block\APT\202324_P1_APT_373_Sheffield%20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CYPD/Budgets/BDS/2023-24/Schools%20Block/APT/202324_P1_APT_373_Sheffield%20v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file:///\\sheffield.gov.uk\group\CYPD\Budgets\BDS\2023-24\Schools%20Block\APT\202324_P1_APT_373_Sheffield%20Linked%20v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CYPD/Budgets/BDS/2023-24/Schools%20Block/APT/202324_P1_APT_373_Sheffield%20Linked%20v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ccextranet.sharepoint.com/sites/ResourcingBusinessPlanning/202425/Budget%20Calculations/Schools%20Block/Budget/Sumbud24.xlsm" TargetMode="External"/><Relationship Id="rId1" Type="http://schemas.openxmlformats.org/officeDocument/2006/relationships/externalLinkPath" Target="/sites/ResourcingBusinessPlanning/202425/Budget%20Calculations/Schools%20Block/Budget/Sumbud24.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sccextranet.sharepoint.com/sites/ResourcingBusinessPlanning/202526/Budget%20Calculations/Schools%20Block/Budget/Sumbud25.xlsm" TargetMode="External"/><Relationship Id="rId1" Type="http://schemas.openxmlformats.org/officeDocument/2006/relationships/externalLinkPath" Target="/sites/ResourcingBusinessPlanning/202526/Budget%20Calculations/Schools%20Block/Budget/Sumbud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9">
          <cell r="T9" t="str">
            <v>22-23</v>
          </cell>
        </row>
        <row r="11">
          <cell r="T11" t="str">
            <v>21-22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6">
          <cell r="J76">
            <v>425455550.99788749</v>
          </cell>
        </row>
      </sheetData>
      <sheetData sheetId="17"/>
      <sheetData sheetId="18"/>
      <sheetData sheetId="19"/>
      <sheetData sheetId="20">
        <row r="4">
          <cell r="C4" t="str">
            <v>LAESTAB</v>
          </cell>
        </row>
      </sheetData>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 val="202324_P1_APT_373_Sheffield Lin"/>
    </sheetNames>
    <sheetDataSet>
      <sheetData sheetId="0"/>
      <sheetData sheetId="1">
        <row r="9">
          <cell r="T9" t="str">
            <v>22-23</v>
          </cell>
        </row>
        <row r="11">
          <cell r="T11" t="str">
            <v>21-22</v>
          </cell>
        </row>
      </sheetData>
      <sheetData sheetId="2"/>
      <sheetData sheetId="3"/>
      <sheetData sheetId="4"/>
      <sheetData sheetId="5"/>
      <sheetData sheetId="6">
        <row r="4">
          <cell r="B4" t="str">
            <v>LAESTAB</v>
          </cell>
        </row>
      </sheetData>
      <sheetData sheetId="7"/>
      <sheetData sheetId="8"/>
      <sheetData sheetId="9"/>
      <sheetData sheetId="10">
        <row r="4">
          <cell r="F4" t="str">
            <v>LAESTAB</v>
          </cell>
        </row>
      </sheetData>
      <sheetData sheetId="11"/>
      <sheetData sheetId="12"/>
      <sheetData sheetId="13"/>
      <sheetData sheetId="14"/>
      <sheetData sheetId="15"/>
      <sheetData sheetId="16">
        <row r="14">
          <cell r="E14">
            <v>3462.8685792877927</v>
          </cell>
        </row>
      </sheetData>
      <sheetData sheetId="17"/>
      <sheetData sheetId="18">
        <row r="8">
          <cell r="Z8">
            <v>635954.92000000004</v>
          </cell>
        </row>
      </sheetData>
      <sheetData sheetId="19"/>
      <sheetData sheetId="20">
        <row r="4">
          <cell r="C4" t="str">
            <v>LAESTAB</v>
          </cell>
        </row>
      </sheetData>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Schools List"/>
      <sheetName val="Impact"/>
      <sheetName val="DSG 24-25"/>
      <sheetName val="DSG"/>
      <sheetName val="Oct23 Census"/>
      <sheetName val="Growth New Sch"/>
      <sheetName val="APT Data Source"/>
      <sheetName val="DataSource"/>
      <sheetName val="NFF Factor Range"/>
      <sheetName val="Local_authority_data"/>
      <sheetName val="Pupils"/>
      <sheetName val="IR 2024"/>
      <sheetName val="New Del"/>
      <sheetName val="Add Deleg"/>
      <sheetName val="AWPU Fund"/>
      <sheetName val="AWPU"/>
      <sheetName val="Attain"/>
      <sheetName val="EAL"/>
      <sheetName val="Mobility"/>
      <sheetName val="Split Site"/>
      <sheetName val="Floor"/>
      <sheetName val="A4 Floor"/>
      <sheetName val="MFG NFF"/>
      <sheetName val="Sparsity"/>
      <sheetName val="FSM"/>
      <sheetName val="IDACI"/>
      <sheetName val="Min Fund"/>
      <sheetName val="MFG Baseline Adj"/>
      <sheetName val="MFG"/>
      <sheetName val="MFG-Gains A4"/>
      <sheetName val="Balancing Sheet"/>
      <sheetName val="Budget"/>
      <sheetName val="Dash"/>
      <sheetName val="pro-forma check"/>
      <sheetName val="Budget Share"/>
      <sheetName val="NFF Rates to Use"/>
      <sheetName val="NFF Rates"/>
      <sheetName val="MSAG 2324"/>
      <sheetName val="Schls Forum"/>
      <sheetName val="A4 Sheet"/>
      <sheetName val="23-24 claims NNDR"/>
      <sheetName val="Pivot NNDR"/>
      <sheetName val="MSAG Roll In"/>
      <sheetName val="NFF Spend"/>
      <sheetName val="LA estimate of NNDR 23-24"/>
      <sheetName val="Sheet1"/>
      <sheetName val="23-24 submitted baselines"/>
      <sheetName val="Multiplier Summary"/>
      <sheetName val="£pup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v>4</v>
          </cell>
          <cell r="E2">
            <v>5</v>
          </cell>
          <cell r="F2">
            <v>6</v>
          </cell>
          <cell r="G2">
            <v>7</v>
          </cell>
          <cell r="H2">
            <v>8</v>
          </cell>
          <cell r="I2">
            <v>9</v>
          </cell>
        </row>
        <row r="3">
          <cell r="D3">
            <v>1</v>
          </cell>
          <cell r="E3">
            <v>2</v>
          </cell>
          <cell r="F3">
            <v>3</v>
          </cell>
          <cell r="G3">
            <v>4</v>
          </cell>
          <cell r="H3">
            <v>5</v>
          </cell>
          <cell r="I3">
            <v>6</v>
          </cell>
        </row>
        <row r="4">
          <cell r="H4" t="str">
            <v>2023-24</v>
          </cell>
          <cell r="I4" t="str">
            <v>2024-25</v>
          </cell>
        </row>
        <row r="5">
          <cell r="D5" t="str">
            <v>DfE</v>
          </cell>
          <cell r="E5" t="str">
            <v>School_Name</v>
          </cell>
          <cell r="F5" t="str">
            <v>Phase</v>
          </cell>
          <cell r="G5" t="str">
            <v xml:space="preserve">Academy Type </v>
          </cell>
          <cell r="H5" t="str">
            <v>NOR 23-24</v>
          </cell>
          <cell r="I5" t="str">
            <v>NOR 24-25</v>
          </cell>
        </row>
        <row r="6">
          <cell r="D6">
            <v>2001</v>
          </cell>
          <cell r="E6" t="str">
            <v>Abbey Lane Primary School</v>
          </cell>
          <cell r="F6" t="str">
            <v>Primary</v>
          </cell>
          <cell r="G6">
            <v>0</v>
          </cell>
          <cell r="H6">
            <v>546</v>
          </cell>
          <cell r="I6">
            <v>542</v>
          </cell>
        </row>
        <row r="7">
          <cell r="D7">
            <v>2046</v>
          </cell>
          <cell r="E7" t="str">
            <v>Abbeyfield Primary Academy</v>
          </cell>
          <cell r="F7" t="str">
            <v>Primary</v>
          </cell>
          <cell r="G7" t="str">
            <v>Recoupment Academy</v>
          </cell>
          <cell r="H7">
            <v>372</v>
          </cell>
          <cell r="I7">
            <v>383</v>
          </cell>
        </row>
        <row r="8">
          <cell r="D8">
            <v>2048</v>
          </cell>
          <cell r="E8" t="str">
            <v>Acres Hill Community Primary School</v>
          </cell>
          <cell r="F8" t="str">
            <v>Primary</v>
          </cell>
          <cell r="G8" t="str">
            <v>Recoupment Academy</v>
          </cell>
          <cell r="H8">
            <v>205</v>
          </cell>
          <cell r="I8">
            <v>204</v>
          </cell>
        </row>
        <row r="9">
          <cell r="D9">
            <v>2342</v>
          </cell>
          <cell r="E9" t="str">
            <v>Angram Bank Primary School</v>
          </cell>
          <cell r="F9" t="str">
            <v>Primary</v>
          </cell>
          <cell r="G9">
            <v>0</v>
          </cell>
          <cell r="H9">
            <v>184</v>
          </cell>
          <cell r="I9">
            <v>185</v>
          </cell>
        </row>
        <row r="10">
          <cell r="D10">
            <v>2343</v>
          </cell>
          <cell r="E10" t="str">
            <v>Anns Grove Primary School</v>
          </cell>
          <cell r="F10" t="str">
            <v>Primary</v>
          </cell>
          <cell r="G10" t="str">
            <v>Recoupment Academy</v>
          </cell>
          <cell r="H10">
            <v>334</v>
          </cell>
          <cell r="I10">
            <v>354</v>
          </cell>
        </row>
        <row r="11">
          <cell r="D11">
            <v>3429</v>
          </cell>
          <cell r="E11" t="str">
            <v>Arbourthorne Community Primary School</v>
          </cell>
          <cell r="F11" t="str">
            <v>Primary</v>
          </cell>
          <cell r="G11">
            <v>0</v>
          </cell>
          <cell r="H11">
            <v>420</v>
          </cell>
          <cell r="I11">
            <v>417</v>
          </cell>
        </row>
        <row r="12">
          <cell r="D12">
            <v>2340</v>
          </cell>
          <cell r="E12" t="str">
            <v>Athelstan Primary School</v>
          </cell>
          <cell r="F12" t="str">
            <v>Primary</v>
          </cell>
          <cell r="G12">
            <v>0</v>
          </cell>
          <cell r="H12">
            <v>614</v>
          </cell>
          <cell r="I12">
            <v>618</v>
          </cell>
        </row>
        <row r="13">
          <cell r="D13">
            <v>2281</v>
          </cell>
          <cell r="E13" t="str">
            <v>Ballifield Primary School</v>
          </cell>
          <cell r="F13" t="str">
            <v>Primary</v>
          </cell>
          <cell r="G13">
            <v>0</v>
          </cell>
          <cell r="H13">
            <v>415</v>
          </cell>
          <cell r="I13">
            <v>414</v>
          </cell>
        </row>
        <row r="14">
          <cell r="D14">
            <v>2052</v>
          </cell>
          <cell r="E14" t="str">
            <v>Bankwood Community Primary School</v>
          </cell>
          <cell r="F14" t="str">
            <v>Primary</v>
          </cell>
          <cell r="G14" t="str">
            <v>Recoupment Academy</v>
          </cell>
          <cell r="H14">
            <v>384</v>
          </cell>
          <cell r="I14">
            <v>381</v>
          </cell>
        </row>
        <row r="15">
          <cell r="D15">
            <v>2274</v>
          </cell>
          <cell r="E15" t="str">
            <v>Beck Primary School</v>
          </cell>
          <cell r="F15" t="str">
            <v>Primary</v>
          </cell>
          <cell r="G15" t="str">
            <v>Recoupment Academy</v>
          </cell>
          <cell r="H15">
            <v>615</v>
          </cell>
          <cell r="I15">
            <v>622</v>
          </cell>
        </row>
        <row r="16">
          <cell r="D16">
            <v>2241</v>
          </cell>
          <cell r="E16" t="str">
            <v>Beighton Nursery Infant School</v>
          </cell>
          <cell r="F16" t="str">
            <v>Primary</v>
          </cell>
          <cell r="G16">
            <v>0</v>
          </cell>
          <cell r="H16">
            <v>242</v>
          </cell>
          <cell r="I16">
            <v>224</v>
          </cell>
        </row>
        <row r="17">
          <cell r="D17">
            <v>2353</v>
          </cell>
          <cell r="E17" t="str">
            <v>Birley Primary Academy</v>
          </cell>
          <cell r="F17" t="str">
            <v>Primary</v>
          </cell>
          <cell r="G17" t="str">
            <v>Recoupment Academy</v>
          </cell>
          <cell r="H17">
            <v>528</v>
          </cell>
          <cell r="I17">
            <v>527</v>
          </cell>
        </row>
        <row r="18">
          <cell r="D18">
            <v>2323</v>
          </cell>
          <cell r="E18" t="str">
            <v>Birley Spa Primary Academy</v>
          </cell>
          <cell r="F18" t="str">
            <v>Primary</v>
          </cell>
          <cell r="G18" t="str">
            <v>Recoupment Academy</v>
          </cell>
          <cell r="H18">
            <v>337</v>
          </cell>
          <cell r="I18">
            <v>318</v>
          </cell>
        </row>
        <row r="19">
          <cell r="D19">
            <v>2328</v>
          </cell>
          <cell r="E19" t="str">
            <v>Bradfield Dungworth Primary School</v>
          </cell>
          <cell r="F19" t="str">
            <v>Primary</v>
          </cell>
          <cell r="G19" t="str">
            <v>Recoupment Academy</v>
          </cell>
          <cell r="H19">
            <v>137</v>
          </cell>
          <cell r="I19">
            <v>133</v>
          </cell>
        </row>
        <row r="20">
          <cell r="D20">
            <v>2233</v>
          </cell>
          <cell r="E20" t="str">
            <v>Bradway Primary School</v>
          </cell>
          <cell r="F20" t="str">
            <v>Primary</v>
          </cell>
          <cell r="G20">
            <v>0</v>
          </cell>
          <cell r="H20">
            <v>414</v>
          </cell>
          <cell r="I20">
            <v>407</v>
          </cell>
        </row>
        <row r="21">
          <cell r="D21">
            <v>2014</v>
          </cell>
          <cell r="E21" t="str">
            <v>Brightside Nursery and Infant School</v>
          </cell>
          <cell r="F21" t="str">
            <v>Primary</v>
          </cell>
          <cell r="G21">
            <v>0</v>
          </cell>
          <cell r="H21">
            <v>173</v>
          </cell>
          <cell r="I21">
            <v>174</v>
          </cell>
        </row>
        <row r="22">
          <cell r="D22">
            <v>2246</v>
          </cell>
          <cell r="E22" t="str">
            <v>Brook House Junior</v>
          </cell>
          <cell r="F22" t="str">
            <v>Primary</v>
          </cell>
          <cell r="G22" t="str">
            <v>Recoupment Academy</v>
          </cell>
          <cell r="H22">
            <v>340</v>
          </cell>
          <cell r="I22">
            <v>331</v>
          </cell>
        </row>
        <row r="23">
          <cell r="D23">
            <v>5204</v>
          </cell>
          <cell r="E23" t="str">
            <v>Broomhill Infant School</v>
          </cell>
          <cell r="F23" t="str">
            <v>Primary</v>
          </cell>
          <cell r="G23">
            <v>0</v>
          </cell>
          <cell r="H23">
            <v>119</v>
          </cell>
          <cell r="I23">
            <v>111</v>
          </cell>
        </row>
        <row r="24">
          <cell r="D24">
            <v>2325</v>
          </cell>
          <cell r="E24" t="str">
            <v>Brunswick Community Primary School</v>
          </cell>
          <cell r="F24" t="str">
            <v>Primary</v>
          </cell>
          <cell r="G24">
            <v>0</v>
          </cell>
          <cell r="H24">
            <v>417</v>
          </cell>
          <cell r="I24">
            <v>415</v>
          </cell>
        </row>
        <row r="25">
          <cell r="D25">
            <v>2095</v>
          </cell>
          <cell r="E25" t="str">
            <v>Byron Wood Primary Academy</v>
          </cell>
          <cell r="F25" t="str">
            <v>Primary</v>
          </cell>
          <cell r="G25" t="str">
            <v>Recoupment Academy</v>
          </cell>
          <cell r="H25">
            <v>395</v>
          </cell>
          <cell r="I25">
            <v>393</v>
          </cell>
        </row>
        <row r="26">
          <cell r="D26">
            <v>2344</v>
          </cell>
          <cell r="E26" t="str">
            <v>Carfield Primary School</v>
          </cell>
          <cell r="F26" t="str">
            <v>Primary</v>
          </cell>
          <cell r="G26">
            <v>0</v>
          </cell>
          <cell r="H26">
            <v>570</v>
          </cell>
          <cell r="I26">
            <v>559</v>
          </cell>
        </row>
        <row r="27">
          <cell r="D27">
            <v>2023</v>
          </cell>
          <cell r="E27" t="str">
            <v>Carter Knowle Junior School</v>
          </cell>
          <cell r="F27" t="str">
            <v>Primary</v>
          </cell>
          <cell r="G27">
            <v>0</v>
          </cell>
          <cell r="H27">
            <v>236</v>
          </cell>
          <cell r="I27">
            <v>235</v>
          </cell>
        </row>
        <row r="28">
          <cell r="D28">
            <v>2354</v>
          </cell>
          <cell r="E28" t="str">
            <v>Charnock Hall Primary Academy</v>
          </cell>
          <cell r="F28" t="str">
            <v>Primary</v>
          </cell>
          <cell r="G28" t="str">
            <v>Recoupment Academy</v>
          </cell>
          <cell r="H28">
            <v>407</v>
          </cell>
          <cell r="I28">
            <v>394</v>
          </cell>
        </row>
        <row r="29">
          <cell r="D29">
            <v>5200</v>
          </cell>
          <cell r="E29" t="str">
            <v>Clifford All Saints CofE Primary School</v>
          </cell>
          <cell r="F29" t="str">
            <v>Primary</v>
          </cell>
          <cell r="G29">
            <v>0</v>
          </cell>
          <cell r="H29">
            <v>184</v>
          </cell>
          <cell r="I29">
            <v>181</v>
          </cell>
        </row>
        <row r="30">
          <cell r="D30">
            <v>2312</v>
          </cell>
          <cell r="E30" t="str">
            <v>Coit Primary School</v>
          </cell>
          <cell r="F30" t="str">
            <v>Primary</v>
          </cell>
          <cell r="G30">
            <v>0</v>
          </cell>
          <cell r="H30">
            <v>205</v>
          </cell>
          <cell r="I30">
            <v>205</v>
          </cell>
        </row>
        <row r="31">
          <cell r="D31">
            <v>2026</v>
          </cell>
          <cell r="E31" t="str">
            <v>Concord Junior Academy</v>
          </cell>
          <cell r="F31" t="str">
            <v>Primary</v>
          </cell>
          <cell r="G31" t="str">
            <v>Recoupment Academy</v>
          </cell>
          <cell r="H31">
            <v>198</v>
          </cell>
          <cell r="I31">
            <v>189</v>
          </cell>
        </row>
        <row r="32">
          <cell r="D32">
            <v>3422</v>
          </cell>
          <cell r="E32" t="str">
            <v>Deepcar St John's Church of England Junior School</v>
          </cell>
          <cell r="F32" t="str">
            <v>Primary</v>
          </cell>
          <cell r="G32">
            <v>0</v>
          </cell>
          <cell r="H32">
            <v>175</v>
          </cell>
          <cell r="I32">
            <v>177</v>
          </cell>
        </row>
        <row r="33">
          <cell r="D33">
            <v>2283</v>
          </cell>
          <cell r="E33" t="str">
            <v>Dobcroft Infant School</v>
          </cell>
          <cell r="F33" t="str">
            <v>Primary</v>
          </cell>
          <cell r="G33">
            <v>0</v>
          </cell>
          <cell r="H33">
            <v>269</v>
          </cell>
          <cell r="I33">
            <v>267</v>
          </cell>
        </row>
        <row r="34">
          <cell r="D34">
            <v>2239</v>
          </cell>
          <cell r="E34" t="str">
            <v>Dobcroft Junior School</v>
          </cell>
          <cell r="F34" t="str">
            <v>Primary</v>
          </cell>
          <cell r="G34">
            <v>0</v>
          </cell>
          <cell r="H34">
            <v>382</v>
          </cell>
          <cell r="I34">
            <v>380</v>
          </cell>
        </row>
        <row r="35">
          <cell r="D35">
            <v>2364</v>
          </cell>
          <cell r="E35" t="str">
            <v>Dore Primary School</v>
          </cell>
          <cell r="F35" t="str">
            <v>Primary</v>
          </cell>
          <cell r="G35">
            <v>0</v>
          </cell>
          <cell r="H35">
            <v>448</v>
          </cell>
          <cell r="I35">
            <v>449</v>
          </cell>
        </row>
        <row r="36">
          <cell r="D36">
            <v>2016</v>
          </cell>
          <cell r="E36" t="str">
            <v>E-ACT Pathways Academy</v>
          </cell>
          <cell r="F36" t="str">
            <v>Primary</v>
          </cell>
          <cell r="G36" t="str">
            <v>Recoupment Academy</v>
          </cell>
          <cell r="H36">
            <v>365</v>
          </cell>
          <cell r="I36">
            <v>366</v>
          </cell>
        </row>
        <row r="37">
          <cell r="D37">
            <v>2206</v>
          </cell>
          <cell r="E37" t="str">
            <v>Ecclesall Primary School</v>
          </cell>
          <cell r="F37" t="str">
            <v>Primary</v>
          </cell>
          <cell r="G37">
            <v>0</v>
          </cell>
          <cell r="H37">
            <v>620</v>
          </cell>
          <cell r="I37">
            <v>619</v>
          </cell>
        </row>
        <row r="38">
          <cell r="D38">
            <v>2080</v>
          </cell>
          <cell r="E38" t="str">
            <v>Ecclesfield Primary School</v>
          </cell>
          <cell r="F38" t="str">
            <v>Primary</v>
          </cell>
          <cell r="G38">
            <v>0</v>
          </cell>
          <cell r="H38">
            <v>395</v>
          </cell>
          <cell r="I38">
            <v>396</v>
          </cell>
        </row>
        <row r="39">
          <cell r="D39">
            <v>2024</v>
          </cell>
          <cell r="E39" t="str">
            <v>Emmanuel Anglican/Methodist Junior School</v>
          </cell>
          <cell r="F39" t="str">
            <v>Primary</v>
          </cell>
          <cell r="G39" t="str">
            <v>Recoupment Academy</v>
          </cell>
          <cell r="H39">
            <v>173</v>
          </cell>
          <cell r="I39">
            <v>164</v>
          </cell>
        </row>
        <row r="40">
          <cell r="D40">
            <v>2028</v>
          </cell>
          <cell r="E40" t="str">
            <v>Emmaus Catholic and CofE Primary School</v>
          </cell>
          <cell r="F40" t="str">
            <v>Primary</v>
          </cell>
          <cell r="G40" t="str">
            <v>Recoupment Academy</v>
          </cell>
          <cell r="H40">
            <v>293</v>
          </cell>
          <cell r="I40">
            <v>292</v>
          </cell>
        </row>
        <row r="41">
          <cell r="D41">
            <v>2010</v>
          </cell>
          <cell r="E41" t="str">
            <v>Fox Hill Primary</v>
          </cell>
          <cell r="F41" t="str">
            <v>Primary</v>
          </cell>
          <cell r="G41" t="str">
            <v>Recoupment Academy</v>
          </cell>
          <cell r="H41">
            <v>274</v>
          </cell>
          <cell r="I41">
            <v>278</v>
          </cell>
        </row>
        <row r="42">
          <cell r="D42">
            <v>2036</v>
          </cell>
          <cell r="E42" t="str">
            <v>Gleadless Primary School</v>
          </cell>
          <cell r="F42" t="str">
            <v>Primary</v>
          </cell>
          <cell r="G42">
            <v>0</v>
          </cell>
          <cell r="H42">
            <v>398</v>
          </cell>
          <cell r="I42">
            <v>393</v>
          </cell>
        </row>
        <row r="43">
          <cell r="D43">
            <v>2305</v>
          </cell>
          <cell r="E43" t="str">
            <v>Greengate Lane Academy</v>
          </cell>
          <cell r="F43" t="str">
            <v>Primary</v>
          </cell>
          <cell r="G43" t="str">
            <v>Recoupment Academy</v>
          </cell>
          <cell r="H43">
            <v>190</v>
          </cell>
          <cell r="I43">
            <v>191</v>
          </cell>
        </row>
        <row r="44">
          <cell r="D44">
            <v>2341</v>
          </cell>
          <cell r="E44" t="str">
            <v>Greenhill Primary School</v>
          </cell>
          <cell r="F44" t="str">
            <v>Primary</v>
          </cell>
          <cell r="G44" t="str">
            <v>Recoupment Academy</v>
          </cell>
          <cell r="H44">
            <v>468</v>
          </cell>
          <cell r="I44">
            <v>463</v>
          </cell>
        </row>
        <row r="45">
          <cell r="D45">
            <v>2296</v>
          </cell>
          <cell r="E45" t="str">
            <v>Grenoside Community Primary School</v>
          </cell>
          <cell r="F45" t="str">
            <v>Primary</v>
          </cell>
          <cell r="G45">
            <v>0</v>
          </cell>
          <cell r="H45">
            <v>322</v>
          </cell>
          <cell r="I45">
            <v>323</v>
          </cell>
        </row>
        <row r="46">
          <cell r="D46">
            <v>2356</v>
          </cell>
          <cell r="E46" t="str">
            <v>Greystones Primary School</v>
          </cell>
          <cell r="F46" t="str">
            <v>Primary</v>
          </cell>
          <cell r="G46">
            <v>0</v>
          </cell>
          <cell r="H46">
            <v>613</v>
          </cell>
          <cell r="I46">
            <v>631</v>
          </cell>
        </row>
        <row r="47">
          <cell r="D47">
            <v>2279</v>
          </cell>
          <cell r="E47" t="str">
            <v>Halfway Junior School</v>
          </cell>
          <cell r="F47" t="str">
            <v>Primary</v>
          </cell>
          <cell r="G47">
            <v>0</v>
          </cell>
          <cell r="H47">
            <v>206</v>
          </cell>
          <cell r="I47">
            <v>188</v>
          </cell>
        </row>
        <row r="48">
          <cell r="D48">
            <v>2252</v>
          </cell>
          <cell r="E48" t="str">
            <v>Halfway Nursery Infant School</v>
          </cell>
          <cell r="F48" t="str">
            <v>Primary</v>
          </cell>
          <cell r="G48">
            <v>0</v>
          </cell>
          <cell r="H48">
            <v>157</v>
          </cell>
          <cell r="I48">
            <v>149</v>
          </cell>
        </row>
        <row r="49">
          <cell r="D49">
            <v>2357</v>
          </cell>
          <cell r="E49" t="str">
            <v>Hallam Primary School</v>
          </cell>
          <cell r="F49" t="str">
            <v>Primary</v>
          </cell>
          <cell r="G49" t="str">
            <v>Recoupment Academy</v>
          </cell>
          <cell r="H49">
            <v>633</v>
          </cell>
          <cell r="I49">
            <v>613</v>
          </cell>
        </row>
        <row r="50">
          <cell r="D50">
            <v>2050</v>
          </cell>
          <cell r="E50" t="str">
            <v>Hartley Brook Primary School</v>
          </cell>
          <cell r="F50" t="str">
            <v>Primary</v>
          </cell>
          <cell r="G50" t="str">
            <v>Recoupment Academy</v>
          </cell>
          <cell r="H50">
            <v>570</v>
          </cell>
          <cell r="I50">
            <v>562</v>
          </cell>
        </row>
        <row r="51">
          <cell r="D51">
            <v>2049</v>
          </cell>
          <cell r="E51" t="str">
            <v>Hatfield Academy</v>
          </cell>
          <cell r="F51" t="str">
            <v>Primary</v>
          </cell>
          <cell r="G51" t="str">
            <v>Recoupment Academy</v>
          </cell>
          <cell r="H51">
            <v>374</v>
          </cell>
          <cell r="I51">
            <v>369</v>
          </cell>
        </row>
        <row r="52">
          <cell r="D52">
            <v>2297</v>
          </cell>
          <cell r="E52" t="str">
            <v>High Green Primary School</v>
          </cell>
          <cell r="F52" t="str">
            <v>Primary</v>
          </cell>
          <cell r="G52">
            <v>0</v>
          </cell>
          <cell r="H52">
            <v>194</v>
          </cell>
          <cell r="I52">
            <v>195</v>
          </cell>
        </row>
        <row r="53">
          <cell r="D53">
            <v>2042</v>
          </cell>
          <cell r="E53" t="str">
            <v>High Hazels Junior School</v>
          </cell>
          <cell r="F53" t="str">
            <v>Primary</v>
          </cell>
          <cell r="G53" t="str">
            <v>Recoupment Academy</v>
          </cell>
          <cell r="H53">
            <v>356</v>
          </cell>
          <cell r="I53">
            <v>350</v>
          </cell>
        </row>
        <row r="54">
          <cell r="D54">
            <v>2039</v>
          </cell>
          <cell r="E54" t="str">
            <v>High Hazels Nursery Infant Academy</v>
          </cell>
          <cell r="F54" t="str">
            <v>Primary</v>
          </cell>
          <cell r="G54" t="str">
            <v>Recoupment Academy</v>
          </cell>
          <cell r="H54">
            <v>248</v>
          </cell>
          <cell r="I54">
            <v>256</v>
          </cell>
        </row>
        <row r="55">
          <cell r="D55">
            <v>2339</v>
          </cell>
          <cell r="E55" t="str">
            <v>Hillsborough Primary School</v>
          </cell>
          <cell r="F55" t="str">
            <v>Primary</v>
          </cell>
          <cell r="G55" t="str">
            <v>Recoupment Academy</v>
          </cell>
          <cell r="H55">
            <v>340</v>
          </cell>
          <cell r="I55">
            <v>339</v>
          </cell>
        </row>
        <row r="56">
          <cell r="D56">
            <v>2213</v>
          </cell>
          <cell r="E56" t="str">
            <v>Holt House Infant School</v>
          </cell>
          <cell r="F56" t="str">
            <v>Primary</v>
          </cell>
          <cell r="G56">
            <v>0</v>
          </cell>
          <cell r="H56">
            <v>179</v>
          </cell>
          <cell r="I56">
            <v>176</v>
          </cell>
        </row>
        <row r="57">
          <cell r="D57">
            <v>2337</v>
          </cell>
          <cell r="E57" t="str">
            <v>Hucklow Primary School</v>
          </cell>
          <cell r="F57" t="str">
            <v>Primary</v>
          </cell>
          <cell r="G57" t="str">
            <v>Recoupment Academy</v>
          </cell>
          <cell r="H57">
            <v>407</v>
          </cell>
          <cell r="I57">
            <v>414</v>
          </cell>
        </row>
        <row r="58">
          <cell r="D58">
            <v>2060</v>
          </cell>
          <cell r="E58" t="str">
            <v>Hunter's Bar Infant School</v>
          </cell>
          <cell r="F58" t="str">
            <v>Primary</v>
          </cell>
          <cell r="G58">
            <v>0</v>
          </cell>
          <cell r="H58">
            <v>269</v>
          </cell>
          <cell r="I58">
            <v>268</v>
          </cell>
        </row>
        <row r="59">
          <cell r="D59">
            <v>2058</v>
          </cell>
          <cell r="E59" t="str">
            <v>Hunter's Bar Junior School</v>
          </cell>
          <cell r="F59" t="str">
            <v>Primary</v>
          </cell>
          <cell r="G59">
            <v>0</v>
          </cell>
          <cell r="H59">
            <v>362</v>
          </cell>
          <cell r="I59">
            <v>361</v>
          </cell>
        </row>
        <row r="60">
          <cell r="D60">
            <v>2063</v>
          </cell>
          <cell r="E60" t="str">
            <v>Intake Primary School</v>
          </cell>
          <cell r="F60" t="str">
            <v>Primary</v>
          </cell>
          <cell r="G60">
            <v>0</v>
          </cell>
          <cell r="H60">
            <v>413</v>
          </cell>
          <cell r="I60">
            <v>416</v>
          </cell>
        </row>
        <row r="61">
          <cell r="D61">
            <v>2261</v>
          </cell>
          <cell r="E61" t="str">
            <v>Limpsfield Junior School</v>
          </cell>
          <cell r="F61" t="str">
            <v>Primary</v>
          </cell>
          <cell r="G61">
            <v>0</v>
          </cell>
          <cell r="H61">
            <v>225</v>
          </cell>
          <cell r="I61">
            <v>225</v>
          </cell>
        </row>
        <row r="62">
          <cell r="D62">
            <v>2315</v>
          </cell>
          <cell r="E62" t="str">
            <v>Lound Infant School</v>
          </cell>
          <cell r="F62" t="str">
            <v>Primary</v>
          </cell>
          <cell r="G62" t="str">
            <v>Recoupment Academy</v>
          </cell>
          <cell r="H62">
            <v>148</v>
          </cell>
          <cell r="I62">
            <v>143</v>
          </cell>
        </row>
        <row r="63">
          <cell r="D63">
            <v>2298</v>
          </cell>
          <cell r="E63" t="str">
            <v>Lound Junior School</v>
          </cell>
          <cell r="F63" t="str">
            <v>Primary</v>
          </cell>
          <cell r="G63" t="str">
            <v>Recoupment Academy</v>
          </cell>
          <cell r="H63">
            <v>211</v>
          </cell>
          <cell r="I63">
            <v>207</v>
          </cell>
        </row>
        <row r="64">
          <cell r="D64">
            <v>2029</v>
          </cell>
          <cell r="E64" t="str">
            <v>Lowedges Junior Academy</v>
          </cell>
          <cell r="F64" t="str">
            <v>Primary</v>
          </cell>
          <cell r="G64" t="str">
            <v>Recoupment Academy</v>
          </cell>
          <cell r="H64">
            <v>299</v>
          </cell>
          <cell r="I64">
            <v>297</v>
          </cell>
        </row>
        <row r="65">
          <cell r="D65">
            <v>2045</v>
          </cell>
          <cell r="E65" t="str">
            <v>Lower Meadow Primary School</v>
          </cell>
          <cell r="F65" t="str">
            <v>Primary</v>
          </cell>
          <cell r="G65" t="str">
            <v>Recoupment Academy</v>
          </cell>
          <cell r="H65">
            <v>259</v>
          </cell>
          <cell r="I65">
            <v>252</v>
          </cell>
        </row>
        <row r="66">
          <cell r="D66">
            <v>2070</v>
          </cell>
          <cell r="E66" t="str">
            <v>Lowfield Community Primary School</v>
          </cell>
          <cell r="F66" t="str">
            <v>Primary</v>
          </cell>
          <cell r="G66">
            <v>0</v>
          </cell>
          <cell r="H66">
            <v>379</v>
          </cell>
          <cell r="I66">
            <v>395</v>
          </cell>
        </row>
        <row r="67">
          <cell r="D67">
            <v>2292</v>
          </cell>
          <cell r="E67" t="str">
            <v>Loxley Primary School</v>
          </cell>
          <cell r="F67" t="str">
            <v>Primary</v>
          </cell>
          <cell r="G67" t="str">
            <v>Recoupment Academy</v>
          </cell>
          <cell r="H67">
            <v>210</v>
          </cell>
          <cell r="I67">
            <v>206</v>
          </cell>
        </row>
        <row r="68">
          <cell r="D68">
            <v>2072</v>
          </cell>
          <cell r="E68" t="str">
            <v>Lydgate Infant School</v>
          </cell>
          <cell r="F68" t="str">
            <v>Primary</v>
          </cell>
          <cell r="G68">
            <v>0</v>
          </cell>
          <cell r="H68">
            <v>344</v>
          </cell>
          <cell r="I68">
            <v>356</v>
          </cell>
        </row>
        <row r="69">
          <cell r="D69">
            <v>2071</v>
          </cell>
          <cell r="E69" t="str">
            <v>Lydgate Junior School</v>
          </cell>
          <cell r="F69" t="str">
            <v>Primary</v>
          </cell>
          <cell r="G69">
            <v>0</v>
          </cell>
          <cell r="H69">
            <v>479</v>
          </cell>
          <cell r="I69">
            <v>479</v>
          </cell>
        </row>
        <row r="70">
          <cell r="D70">
            <v>2358</v>
          </cell>
          <cell r="E70" t="str">
            <v>Malin Bridge Primary School</v>
          </cell>
          <cell r="F70" t="str">
            <v>Primary</v>
          </cell>
          <cell r="G70" t="str">
            <v>Recoupment Academy</v>
          </cell>
          <cell r="H70">
            <v>517</v>
          </cell>
          <cell r="I70">
            <v>538</v>
          </cell>
        </row>
        <row r="71">
          <cell r="D71">
            <v>2359</v>
          </cell>
          <cell r="E71" t="str">
            <v>Manor Lodge Community Primary and Nursery School</v>
          </cell>
          <cell r="F71" t="str">
            <v>Primary</v>
          </cell>
          <cell r="G71" t="str">
            <v>Recoupment Academy</v>
          </cell>
          <cell r="H71">
            <v>333</v>
          </cell>
          <cell r="I71">
            <v>332</v>
          </cell>
        </row>
        <row r="72">
          <cell r="D72">
            <v>2012</v>
          </cell>
          <cell r="E72" t="str">
            <v>Mansel Primary</v>
          </cell>
          <cell r="F72" t="str">
            <v>Primary</v>
          </cell>
          <cell r="G72" t="str">
            <v>Recoupment Academy</v>
          </cell>
          <cell r="H72">
            <v>399</v>
          </cell>
          <cell r="I72">
            <v>391</v>
          </cell>
        </row>
        <row r="73">
          <cell r="D73">
            <v>2079</v>
          </cell>
          <cell r="E73" t="str">
            <v>Marlcliffe Community Primary School</v>
          </cell>
          <cell r="F73" t="str">
            <v>Primary</v>
          </cell>
          <cell r="G73">
            <v>0</v>
          </cell>
          <cell r="H73">
            <v>501</v>
          </cell>
          <cell r="I73">
            <v>476</v>
          </cell>
        </row>
        <row r="74">
          <cell r="D74">
            <v>2081</v>
          </cell>
          <cell r="E74" t="str">
            <v>Meersbrook Bank Primary School</v>
          </cell>
          <cell r="F74" t="str">
            <v>Primary</v>
          </cell>
          <cell r="G74">
            <v>0</v>
          </cell>
          <cell r="H74">
            <v>207</v>
          </cell>
          <cell r="I74">
            <v>206</v>
          </cell>
        </row>
        <row r="75">
          <cell r="D75">
            <v>2013</v>
          </cell>
          <cell r="E75" t="str">
            <v>Meynell Community Primary School</v>
          </cell>
          <cell r="F75" t="str">
            <v>Primary</v>
          </cell>
          <cell r="G75" t="str">
            <v>Recoupment Academy</v>
          </cell>
          <cell r="H75">
            <v>368</v>
          </cell>
          <cell r="I75">
            <v>382</v>
          </cell>
        </row>
        <row r="76">
          <cell r="D76">
            <v>2346</v>
          </cell>
          <cell r="E76" t="str">
            <v>Monteney Primary School</v>
          </cell>
          <cell r="F76" t="str">
            <v>Primary</v>
          </cell>
          <cell r="G76" t="str">
            <v>Recoupment Academy</v>
          </cell>
          <cell r="H76">
            <v>404</v>
          </cell>
          <cell r="I76">
            <v>401</v>
          </cell>
        </row>
        <row r="77">
          <cell r="D77">
            <v>2257</v>
          </cell>
          <cell r="E77" t="str">
            <v>Mosborough Primary School</v>
          </cell>
          <cell r="F77" t="str">
            <v>Primary</v>
          </cell>
          <cell r="G77">
            <v>0</v>
          </cell>
          <cell r="H77">
            <v>418</v>
          </cell>
          <cell r="I77">
            <v>415</v>
          </cell>
        </row>
        <row r="78">
          <cell r="D78">
            <v>2092</v>
          </cell>
          <cell r="E78" t="str">
            <v>Mundella Primary School</v>
          </cell>
          <cell r="F78" t="str">
            <v>Primary</v>
          </cell>
          <cell r="G78">
            <v>0</v>
          </cell>
          <cell r="H78">
            <v>416</v>
          </cell>
          <cell r="I78">
            <v>419</v>
          </cell>
        </row>
        <row r="79">
          <cell r="D79">
            <v>2002</v>
          </cell>
          <cell r="E79" t="str">
            <v>Nether Edge Primary School</v>
          </cell>
          <cell r="F79" t="str">
            <v>Primary</v>
          </cell>
          <cell r="G79" t="str">
            <v>Recoupment Academy</v>
          </cell>
          <cell r="H79">
            <v>419</v>
          </cell>
          <cell r="I79">
            <v>416</v>
          </cell>
        </row>
        <row r="80">
          <cell r="D80">
            <v>2221</v>
          </cell>
          <cell r="E80" t="str">
            <v>Nether Green Infant School</v>
          </cell>
          <cell r="F80" t="str">
            <v>Primary</v>
          </cell>
          <cell r="G80">
            <v>0</v>
          </cell>
          <cell r="H80">
            <v>223</v>
          </cell>
          <cell r="I80">
            <v>201</v>
          </cell>
        </row>
        <row r="81">
          <cell r="D81">
            <v>2087</v>
          </cell>
          <cell r="E81" t="str">
            <v>Nether Green Junior School</v>
          </cell>
          <cell r="F81" t="str">
            <v>Primary</v>
          </cell>
          <cell r="G81">
            <v>0</v>
          </cell>
          <cell r="H81">
            <v>377</v>
          </cell>
          <cell r="I81">
            <v>377</v>
          </cell>
        </row>
        <row r="82">
          <cell r="D82">
            <v>2272</v>
          </cell>
          <cell r="E82" t="str">
            <v>Netherthorpe Primary School</v>
          </cell>
          <cell r="F82" t="str">
            <v>Primary</v>
          </cell>
          <cell r="G82">
            <v>0</v>
          </cell>
          <cell r="H82">
            <v>217</v>
          </cell>
          <cell r="I82">
            <v>216</v>
          </cell>
        </row>
        <row r="83">
          <cell r="D83">
            <v>2309</v>
          </cell>
          <cell r="E83" t="str">
            <v>Nook Lane Junior School</v>
          </cell>
          <cell r="F83" t="str">
            <v>Primary</v>
          </cell>
          <cell r="G83" t="str">
            <v>Recoupment Academy</v>
          </cell>
          <cell r="H83">
            <v>243</v>
          </cell>
          <cell r="I83">
            <v>240</v>
          </cell>
        </row>
        <row r="84">
          <cell r="D84">
            <v>2051</v>
          </cell>
          <cell r="E84" t="str">
            <v>Norfolk Community Primary School</v>
          </cell>
          <cell r="F84" t="str">
            <v>Primary</v>
          </cell>
          <cell r="G84" t="str">
            <v>Recoupment Academy</v>
          </cell>
          <cell r="H84">
            <v>384</v>
          </cell>
          <cell r="I84">
            <v>407</v>
          </cell>
        </row>
        <row r="85">
          <cell r="D85">
            <v>3010</v>
          </cell>
          <cell r="E85" t="str">
            <v>Norton Free Church of England Primary School</v>
          </cell>
          <cell r="F85" t="str">
            <v>Primary</v>
          </cell>
          <cell r="G85">
            <v>0</v>
          </cell>
          <cell r="H85">
            <v>213</v>
          </cell>
          <cell r="I85">
            <v>215</v>
          </cell>
        </row>
        <row r="86">
          <cell r="D86">
            <v>2018</v>
          </cell>
          <cell r="E86" t="str">
            <v>Oasis Academy Fir Vale</v>
          </cell>
          <cell r="F86" t="str">
            <v>Primary</v>
          </cell>
          <cell r="G86" t="str">
            <v>Recoupment Academy</v>
          </cell>
          <cell r="H86">
            <v>407</v>
          </cell>
          <cell r="I86">
            <v>412</v>
          </cell>
        </row>
        <row r="87">
          <cell r="D87">
            <v>2019</v>
          </cell>
          <cell r="E87" t="str">
            <v>Oasis Academy Watermead</v>
          </cell>
          <cell r="F87" t="str">
            <v>Primary</v>
          </cell>
          <cell r="G87" t="str">
            <v>Recoupment Academy</v>
          </cell>
          <cell r="H87">
            <v>380</v>
          </cell>
          <cell r="I87">
            <v>385</v>
          </cell>
        </row>
        <row r="88">
          <cell r="D88">
            <v>2313</v>
          </cell>
          <cell r="E88" t="str">
            <v>Oughtibridge Primary School</v>
          </cell>
          <cell r="F88" t="str">
            <v>Primary</v>
          </cell>
          <cell r="G88" t="str">
            <v>Recoupment Academy</v>
          </cell>
          <cell r="H88">
            <v>417</v>
          </cell>
          <cell r="I88">
            <v>414</v>
          </cell>
        </row>
        <row r="89">
          <cell r="D89">
            <v>2093</v>
          </cell>
          <cell r="E89" t="str">
            <v>Owler Brook Primary School</v>
          </cell>
          <cell r="F89" t="str">
            <v>Primary</v>
          </cell>
          <cell r="G89" t="str">
            <v>Recoupment Academy</v>
          </cell>
          <cell r="H89">
            <v>400</v>
          </cell>
          <cell r="I89">
            <v>409</v>
          </cell>
        </row>
        <row r="90">
          <cell r="D90">
            <v>3428</v>
          </cell>
          <cell r="E90" t="str">
            <v>Parson Cross Church of England Primary School</v>
          </cell>
          <cell r="F90" t="str">
            <v>Primary</v>
          </cell>
          <cell r="G90">
            <v>0</v>
          </cell>
          <cell r="H90">
            <v>203</v>
          </cell>
          <cell r="I90">
            <v>208</v>
          </cell>
        </row>
        <row r="91">
          <cell r="D91">
            <v>2332</v>
          </cell>
          <cell r="E91" t="str">
            <v>Phillimore Community Primary School</v>
          </cell>
          <cell r="F91" t="str">
            <v>Primary</v>
          </cell>
          <cell r="G91" t="str">
            <v>Recoupment Academy</v>
          </cell>
          <cell r="H91">
            <v>388</v>
          </cell>
          <cell r="I91">
            <v>389</v>
          </cell>
        </row>
        <row r="92">
          <cell r="D92">
            <v>3433</v>
          </cell>
          <cell r="E92" t="str">
            <v>Pipworth Community Primary School</v>
          </cell>
          <cell r="F92" t="str">
            <v>Primary</v>
          </cell>
          <cell r="G92">
            <v>0</v>
          </cell>
          <cell r="H92">
            <v>394</v>
          </cell>
          <cell r="I92">
            <v>384</v>
          </cell>
        </row>
        <row r="93">
          <cell r="D93">
            <v>3427</v>
          </cell>
          <cell r="E93" t="str">
            <v>Porter Croft Church of England Primary Academy</v>
          </cell>
          <cell r="F93" t="str">
            <v>Primary</v>
          </cell>
          <cell r="G93" t="str">
            <v>Recoupment Academy</v>
          </cell>
          <cell r="H93">
            <v>214</v>
          </cell>
          <cell r="I93">
            <v>215</v>
          </cell>
        </row>
        <row r="94">
          <cell r="D94">
            <v>2347</v>
          </cell>
          <cell r="E94" t="str">
            <v>Prince Edward Primary School</v>
          </cell>
          <cell r="F94" t="str">
            <v>Primary</v>
          </cell>
          <cell r="G94">
            <v>0</v>
          </cell>
          <cell r="H94">
            <v>407</v>
          </cell>
          <cell r="I94">
            <v>412</v>
          </cell>
        </row>
        <row r="95">
          <cell r="D95">
            <v>2366</v>
          </cell>
          <cell r="E95" t="str">
            <v>Pye Bank CofE Primary School</v>
          </cell>
          <cell r="F95" t="str">
            <v>Primary</v>
          </cell>
          <cell r="G95" t="str">
            <v>Recoupment Academy</v>
          </cell>
          <cell r="H95">
            <v>423</v>
          </cell>
          <cell r="I95">
            <v>430</v>
          </cell>
        </row>
        <row r="96">
          <cell r="D96">
            <v>2363</v>
          </cell>
          <cell r="E96" t="str">
            <v>Rainbow Forge Primary Academy</v>
          </cell>
          <cell r="F96" t="str">
            <v>Primary</v>
          </cell>
          <cell r="G96" t="str">
            <v>Recoupment Academy</v>
          </cell>
          <cell r="H96">
            <v>297</v>
          </cell>
          <cell r="I96">
            <v>292</v>
          </cell>
        </row>
        <row r="97">
          <cell r="D97">
            <v>2334</v>
          </cell>
          <cell r="E97" t="str">
            <v>Reignhead Primary School</v>
          </cell>
          <cell r="F97" t="str">
            <v>Primary</v>
          </cell>
          <cell r="G97">
            <v>0</v>
          </cell>
          <cell r="H97">
            <v>244</v>
          </cell>
          <cell r="I97">
            <v>240</v>
          </cell>
        </row>
        <row r="98">
          <cell r="D98">
            <v>2338</v>
          </cell>
          <cell r="E98" t="str">
            <v>Rivelin Primary School</v>
          </cell>
          <cell r="F98" t="str">
            <v>Primary</v>
          </cell>
          <cell r="G98">
            <v>0</v>
          </cell>
          <cell r="H98">
            <v>351</v>
          </cell>
          <cell r="I98">
            <v>375</v>
          </cell>
        </row>
        <row r="99">
          <cell r="D99">
            <v>2306</v>
          </cell>
          <cell r="E99" t="str">
            <v>Royd Nursery and Infant School</v>
          </cell>
          <cell r="F99" t="str">
            <v>Primary</v>
          </cell>
          <cell r="G99">
            <v>0</v>
          </cell>
          <cell r="H99">
            <v>122</v>
          </cell>
          <cell r="I99">
            <v>127</v>
          </cell>
        </row>
        <row r="100">
          <cell r="D100">
            <v>3401</v>
          </cell>
          <cell r="E100" t="str">
            <v>Sacred Heart School, A Catholic Voluntary Academy</v>
          </cell>
          <cell r="F100" t="str">
            <v>Primary</v>
          </cell>
          <cell r="G100" t="str">
            <v>Recoupment Academy</v>
          </cell>
          <cell r="H100">
            <v>200</v>
          </cell>
          <cell r="I100">
            <v>201</v>
          </cell>
        </row>
        <row r="101">
          <cell r="D101">
            <v>2369</v>
          </cell>
          <cell r="E101" t="str">
            <v>Sharrow Nursery, Infant and Junior School</v>
          </cell>
          <cell r="F101" t="str">
            <v>Primary</v>
          </cell>
          <cell r="G101">
            <v>0</v>
          </cell>
          <cell r="H101">
            <v>417</v>
          </cell>
          <cell r="I101">
            <v>427</v>
          </cell>
        </row>
        <row r="102">
          <cell r="D102">
            <v>2349</v>
          </cell>
          <cell r="E102" t="str">
            <v>Shooter's Grove Primary School</v>
          </cell>
          <cell r="F102" t="str">
            <v>Primary</v>
          </cell>
          <cell r="G102">
            <v>0</v>
          </cell>
          <cell r="H102">
            <v>359</v>
          </cell>
          <cell r="I102">
            <v>356</v>
          </cell>
        </row>
        <row r="103">
          <cell r="D103">
            <v>2360</v>
          </cell>
          <cell r="E103" t="str">
            <v>Shortbrook Primary School</v>
          </cell>
          <cell r="F103" t="str">
            <v>Primary</v>
          </cell>
          <cell r="G103">
            <v>0</v>
          </cell>
          <cell r="H103">
            <v>84</v>
          </cell>
          <cell r="I103">
            <v>85</v>
          </cell>
        </row>
        <row r="104">
          <cell r="D104">
            <v>2009</v>
          </cell>
          <cell r="E104" t="str">
            <v>Southey Green Primary School and Nurseries</v>
          </cell>
          <cell r="F104" t="str">
            <v>Primary</v>
          </cell>
          <cell r="G104" t="str">
            <v>Recoupment Academy</v>
          </cell>
          <cell r="H104">
            <v>611</v>
          </cell>
          <cell r="I104">
            <v>620</v>
          </cell>
        </row>
        <row r="105">
          <cell r="D105">
            <v>2329</v>
          </cell>
          <cell r="E105" t="str">
            <v>Springfield Primary School</v>
          </cell>
          <cell r="F105" t="str">
            <v>Primary</v>
          </cell>
          <cell r="G105">
            <v>0</v>
          </cell>
          <cell r="H105">
            <v>208</v>
          </cell>
          <cell r="I105">
            <v>200</v>
          </cell>
        </row>
        <row r="106">
          <cell r="D106">
            <v>5202</v>
          </cell>
          <cell r="E106" t="str">
            <v>St Ann's Catholic Primary School, A Voluntary Academy</v>
          </cell>
          <cell r="F106" t="str">
            <v>Primary</v>
          </cell>
          <cell r="G106" t="str">
            <v>Recoupment Academy</v>
          </cell>
          <cell r="H106">
            <v>99</v>
          </cell>
          <cell r="I106">
            <v>101</v>
          </cell>
        </row>
        <row r="107">
          <cell r="D107">
            <v>3402</v>
          </cell>
          <cell r="E107" t="str">
            <v>St Catherine's Catholic Primary School (Hallam)</v>
          </cell>
          <cell r="F107" t="str">
            <v>Primary</v>
          </cell>
          <cell r="G107" t="str">
            <v>Recoupment Academy</v>
          </cell>
          <cell r="H107">
            <v>421</v>
          </cell>
          <cell r="I107">
            <v>427</v>
          </cell>
        </row>
        <row r="108">
          <cell r="D108">
            <v>2017</v>
          </cell>
          <cell r="E108" t="str">
            <v>St John Fisher Primary, A Catholic Voluntary Academy</v>
          </cell>
          <cell r="F108" t="str">
            <v>Primary</v>
          </cell>
          <cell r="G108" t="str">
            <v>Recoupment Academy</v>
          </cell>
          <cell r="H108">
            <v>208</v>
          </cell>
          <cell r="I108">
            <v>209</v>
          </cell>
        </row>
        <row r="109">
          <cell r="D109">
            <v>5203</v>
          </cell>
          <cell r="E109" t="str">
            <v>St Joseph's Primary School</v>
          </cell>
          <cell r="F109" t="str">
            <v>Primary</v>
          </cell>
          <cell r="G109" t="str">
            <v>Recoupment Academy</v>
          </cell>
          <cell r="H109">
            <v>207</v>
          </cell>
          <cell r="I109">
            <v>209</v>
          </cell>
        </row>
        <row r="110">
          <cell r="D110">
            <v>3406</v>
          </cell>
          <cell r="E110" t="str">
            <v>St Marie's School, A Catholic Voluntary Academy</v>
          </cell>
          <cell r="F110" t="str">
            <v>Primary</v>
          </cell>
          <cell r="G110" t="str">
            <v>Recoupment Academy</v>
          </cell>
          <cell r="H110">
            <v>216</v>
          </cell>
          <cell r="I110">
            <v>213</v>
          </cell>
        </row>
        <row r="111">
          <cell r="D111">
            <v>2020</v>
          </cell>
          <cell r="E111" t="str">
            <v>St Mary's Church of England Primary School</v>
          </cell>
          <cell r="F111" t="str">
            <v>Primary</v>
          </cell>
          <cell r="G111" t="str">
            <v>Recoupment Academy</v>
          </cell>
          <cell r="H111">
            <v>204</v>
          </cell>
          <cell r="I111">
            <v>210</v>
          </cell>
        </row>
        <row r="112">
          <cell r="D112">
            <v>3423</v>
          </cell>
          <cell r="E112" t="str">
            <v>St Mary's Primary School, A Catholic Voluntary Academy</v>
          </cell>
          <cell r="F112" t="str">
            <v>Primary</v>
          </cell>
          <cell r="G112" t="str">
            <v>Recoupment Academy</v>
          </cell>
          <cell r="H112">
            <v>176</v>
          </cell>
          <cell r="I112">
            <v>176</v>
          </cell>
        </row>
        <row r="113">
          <cell r="D113">
            <v>5207</v>
          </cell>
          <cell r="E113" t="str">
            <v>St Patrick's Catholic Voluntary Academy</v>
          </cell>
          <cell r="F113" t="str">
            <v>Primary</v>
          </cell>
          <cell r="G113" t="str">
            <v>Recoupment Academy</v>
          </cell>
          <cell r="H113">
            <v>279</v>
          </cell>
          <cell r="I113">
            <v>279</v>
          </cell>
        </row>
        <row r="114">
          <cell r="D114">
            <v>5208</v>
          </cell>
          <cell r="E114" t="str">
            <v>St Theresa's Catholic Primary School</v>
          </cell>
          <cell r="F114" t="str">
            <v>Primary</v>
          </cell>
          <cell r="G114">
            <v>0</v>
          </cell>
          <cell r="H114">
            <v>207</v>
          </cell>
          <cell r="I114">
            <v>207</v>
          </cell>
        </row>
        <row r="115">
          <cell r="D115">
            <v>3424</v>
          </cell>
          <cell r="E115" t="str">
            <v>St Thomas More Catholic Primary, A Voluntary Academy</v>
          </cell>
          <cell r="F115" t="str">
            <v>Primary</v>
          </cell>
          <cell r="G115" t="str">
            <v>Recoupment Academy</v>
          </cell>
          <cell r="H115">
            <v>208</v>
          </cell>
          <cell r="I115">
            <v>206</v>
          </cell>
        </row>
        <row r="116">
          <cell r="D116">
            <v>3414</v>
          </cell>
          <cell r="E116" t="str">
            <v>St Thomas of Canterbury School, a Catholic Voluntary Academy</v>
          </cell>
          <cell r="F116" t="str">
            <v>Primary</v>
          </cell>
          <cell r="G116" t="str">
            <v>Recoupment Academy</v>
          </cell>
          <cell r="H116">
            <v>210</v>
          </cell>
          <cell r="I116">
            <v>203</v>
          </cell>
        </row>
        <row r="117">
          <cell r="D117">
            <v>3412</v>
          </cell>
          <cell r="E117" t="str">
            <v>St Wilfrid's Catholic Primary School</v>
          </cell>
          <cell r="F117" t="str">
            <v>Primary</v>
          </cell>
          <cell r="G117" t="str">
            <v>Recoupment Academy</v>
          </cell>
          <cell r="H117">
            <v>297</v>
          </cell>
          <cell r="I117">
            <v>291</v>
          </cell>
        </row>
        <row r="118">
          <cell r="D118">
            <v>2294</v>
          </cell>
          <cell r="E118" t="str">
            <v>Stannington Infant School</v>
          </cell>
          <cell r="F118" t="str">
            <v>Primary</v>
          </cell>
          <cell r="G118" t="str">
            <v>Recoupment Academy</v>
          </cell>
          <cell r="H118">
            <v>181</v>
          </cell>
          <cell r="I118">
            <v>174</v>
          </cell>
        </row>
        <row r="119">
          <cell r="D119">
            <v>2303</v>
          </cell>
          <cell r="E119" t="str">
            <v>Stocksbridge Junior School</v>
          </cell>
          <cell r="F119" t="str">
            <v>Primary</v>
          </cell>
          <cell r="G119">
            <v>0</v>
          </cell>
          <cell r="H119">
            <v>295</v>
          </cell>
          <cell r="I119">
            <v>278</v>
          </cell>
        </row>
        <row r="120">
          <cell r="D120">
            <v>2302</v>
          </cell>
          <cell r="E120" t="str">
            <v>Stocksbridge Nursery Infant School</v>
          </cell>
          <cell r="F120" t="str">
            <v>Primary</v>
          </cell>
          <cell r="G120" t="str">
            <v>Recoupment Academy</v>
          </cell>
          <cell r="H120">
            <v>198</v>
          </cell>
          <cell r="I120">
            <v>198</v>
          </cell>
        </row>
        <row r="121">
          <cell r="D121">
            <v>2350</v>
          </cell>
          <cell r="E121" t="str">
            <v>Stradbroke Primary School</v>
          </cell>
          <cell r="F121" t="str">
            <v>Primary</v>
          </cell>
          <cell r="G121">
            <v>0</v>
          </cell>
          <cell r="H121">
            <v>411</v>
          </cell>
          <cell r="I121">
            <v>416</v>
          </cell>
        </row>
        <row r="122">
          <cell r="D122">
            <v>2230</v>
          </cell>
          <cell r="E122" t="str">
            <v>Tinsley Meadows Primary School</v>
          </cell>
          <cell r="F122" t="str">
            <v>Primary</v>
          </cell>
          <cell r="G122" t="str">
            <v>Recoupment Academy</v>
          </cell>
          <cell r="H122">
            <v>545</v>
          </cell>
          <cell r="I122">
            <v>529</v>
          </cell>
        </row>
        <row r="123">
          <cell r="D123">
            <v>5206</v>
          </cell>
          <cell r="E123" t="str">
            <v>Totley All Saints Church of England Voluntary Aided Primary School</v>
          </cell>
          <cell r="F123" t="str">
            <v>Primary</v>
          </cell>
          <cell r="G123" t="str">
            <v>Recoupment Academy</v>
          </cell>
          <cell r="H123">
            <v>211</v>
          </cell>
          <cell r="I123">
            <v>210</v>
          </cell>
        </row>
        <row r="124">
          <cell r="D124">
            <v>2203</v>
          </cell>
          <cell r="E124" t="str">
            <v>Totley Primary School</v>
          </cell>
          <cell r="F124" t="str">
            <v>Primary</v>
          </cell>
          <cell r="G124" t="str">
            <v>Recoupment Academy</v>
          </cell>
          <cell r="H124">
            <v>423</v>
          </cell>
          <cell r="I124">
            <v>423</v>
          </cell>
        </row>
        <row r="125">
          <cell r="D125">
            <v>2351</v>
          </cell>
          <cell r="E125" t="str">
            <v>Walkley Primary School</v>
          </cell>
          <cell r="F125" t="str">
            <v>Primary</v>
          </cell>
          <cell r="G125">
            <v>0</v>
          </cell>
          <cell r="H125">
            <v>377</v>
          </cell>
          <cell r="I125">
            <v>386</v>
          </cell>
        </row>
        <row r="126">
          <cell r="D126">
            <v>3432</v>
          </cell>
          <cell r="E126" t="str">
            <v>Watercliffe Meadow Community Primary School</v>
          </cell>
          <cell r="F126" t="str">
            <v>Primary</v>
          </cell>
          <cell r="G126">
            <v>0</v>
          </cell>
          <cell r="H126">
            <v>417</v>
          </cell>
          <cell r="I126">
            <v>412</v>
          </cell>
        </row>
        <row r="127">
          <cell r="D127">
            <v>2319</v>
          </cell>
          <cell r="E127" t="str">
            <v>Waterthorpe Infant School</v>
          </cell>
          <cell r="F127" t="str">
            <v>Primary</v>
          </cell>
          <cell r="G127">
            <v>0</v>
          </cell>
          <cell r="H127">
            <v>134</v>
          </cell>
          <cell r="I127">
            <v>124</v>
          </cell>
        </row>
        <row r="128">
          <cell r="D128">
            <v>2352</v>
          </cell>
          <cell r="E128" t="str">
            <v>Westways Primary School</v>
          </cell>
          <cell r="F128" t="str">
            <v>Primary</v>
          </cell>
          <cell r="G128">
            <v>0</v>
          </cell>
          <cell r="H128">
            <v>580</v>
          </cell>
          <cell r="I128">
            <v>582</v>
          </cell>
        </row>
        <row r="129">
          <cell r="D129">
            <v>2311</v>
          </cell>
          <cell r="E129" t="str">
            <v>Wharncliffe Side Primary School</v>
          </cell>
          <cell r="F129" t="str">
            <v>Primary</v>
          </cell>
          <cell r="G129" t="str">
            <v>Recoupment Academy</v>
          </cell>
          <cell r="H129">
            <v>142</v>
          </cell>
          <cell r="I129">
            <v>131</v>
          </cell>
        </row>
        <row r="130">
          <cell r="D130">
            <v>2040</v>
          </cell>
          <cell r="E130" t="str">
            <v>Whiteways Primary School</v>
          </cell>
          <cell r="F130" t="str">
            <v>Primary</v>
          </cell>
          <cell r="G130" t="str">
            <v>Recoupment Academy</v>
          </cell>
          <cell r="H130">
            <v>406</v>
          </cell>
          <cell r="I130">
            <v>386</v>
          </cell>
        </row>
        <row r="131">
          <cell r="D131">
            <v>2027</v>
          </cell>
          <cell r="E131" t="str">
            <v>Wincobank Nursery and Infant Academy</v>
          </cell>
          <cell r="F131" t="str">
            <v>Primary</v>
          </cell>
          <cell r="G131" t="str">
            <v>Recoupment Academy</v>
          </cell>
          <cell r="H131">
            <v>137</v>
          </cell>
          <cell r="I131">
            <v>123</v>
          </cell>
        </row>
        <row r="132">
          <cell r="D132">
            <v>2361</v>
          </cell>
          <cell r="E132" t="str">
            <v>Windmill Hill Primary School</v>
          </cell>
          <cell r="F132" t="str">
            <v>Primary</v>
          </cell>
          <cell r="G132" t="str">
            <v>Recoupment Academy</v>
          </cell>
          <cell r="H132">
            <v>315</v>
          </cell>
          <cell r="I132">
            <v>301</v>
          </cell>
        </row>
        <row r="133">
          <cell r="D133">
            <v>2043</v>
          </cell>
          <cell r="E133" t="str">
            <v>Wisewood Community Primary School</v>
          </cell>
          <cell r="F133" t="str">
            <v>Primary</v>
          </cell>
          <cell r="G133" t="str">
            <v>Recoupment Academy</v>
          </cell>
          <cell r="H133">
            <v>156</v>
          </cell>
          <cell r="I133">
            <v>165</v>
          </cell>
        </row>
        <row r="134">
          <cell r="D134">
            <v>2139</v>
          </cell>
          <cell r="E134" t="str">
            <v>Woodhouse West Primary School</v>
          </cell>
          <cell r="F134" t="str">
            <v>Primary</v>
          </cell>
          <cell r="G134" t="str">
            <v>Recoupment Academy</v>
          </cell>
          <cell r="H134">
            <v>360</v>
          </cell>
          <cell r="I134">
            <v>361</v>
          </cell>
        </row>
        <row r="135">
          <cell r="D135">
            <v>2034</v>
          </cell>
          <cell r="E135" t="str">
            <v>Woodlands Primary School</v>
          </cell>
          <cell r="F135" t="str">
            <v>Primary</v>
          </cell>
          <cell r="G135" t="str">
            <v>Recoupment Academy</v>
          </cell>
          <cell r="H135">
            <v>395</v>
          </cell>
          <cell r="I135">
            <v>403</v>
          </cell>
        </row>
        <row r="136">
          <cell r="D136">
            <v>2324</v>
          </cell>
          <cell r="E136" t="str">
            <v>Woodseats Primary School</v>
          </cell>
          <cell r="F136" t="str">
            <v>Primary</v>
          </cell>
          <cell r="G136" t="str">
            <v>Recoupment Academy</v>
          </cell>
          <cell r="H136">
            <v>363</v>
          </cell>
          <cell r="I136">
            <v>369</v>
          </cell>
        </row>
        <row r="137">
          <cell r="D137">
            <v>2327</v>
          </cell>
          <cell r="E137" t="str">
            <v>Woodthorpe Primary School</v>
          </cell>
          <cell r="F137" t="str">
            <v>Primary</v>
          </cell>
          <cell r="G137" t="str">
            <v>Recoupment Academy</v>
          </cell>
          <cell r="H137">
            <v>406</v>
          </cell>
          <cell r="I137">
            <v>398</v>
          </cell>
        </row>
        <row r="138">
          <cell r="D138">
            <v>2321</v>
          </cell>
          <cell r="E138" t="str">
            <v>Wybourn Community Primary &amp; Nursery School</v>
          </cell>
          <cell r="F138" t="str">
            <v>Primary</v>
          </cell>
          <cell r="G138" t="str">
            <v>Recoupment Academy</v>
          </cell>
          <cell r="H138">
            <v>424</v>
          </cell>
          <cell r="I138">
            <v>420</v>
          </cell>
        </row>
        <row r="140">
          <cell r="E140" t="str">
            <v>Total Primary</v>
          </cell>
          <cell r="H140">
            <v>43411</v>
          </cell>
          <cell r="I140">
            <v>43254</v>
          </cell>
        </row>
        <row r="142">
          <cell r="D142" t="str">
            <v/>
          </cell>
          <cell r="E142" t="str">
            <v>Secondary</v>
          </cell>
        </row>
        <row r="144">
          <cell r="D144">
            <v>5401</v>
          </cell>
          <cell r="E144" t="str">
            <v>All Saints' Catholic High School</v>
          </cell>
          <cell r="F144" t="str">
            <v>Secondary</v>
          </cell>
          <cell r="G144" t="str">
            <v>Recoupment Academy</v>
          </cell>
          <cell r="H144">
            <v>1034</v>
          </cell>
          <cell r="I144">
            <v>1040</v>
          </cell>
        </row>
        <row r="145">
          <cell r="D145">
            <v>4017</v>
          </cell>
          <cell r="E145" t="str">
            <v>Bradfield School</v>
          </cell>
          <cell r="F145" t="str">
            <v>Secondary</v>
          </cell>
          <cell r="G145" t="str">
            <v>Recoupment Academy</v>
          </cell>
          <cell r="H145">
            <v>1065</v>
          </cell>
          <cell r="I145">
            <v>1086</v>
          </cell>
        </row>
        <row r="146">
          <cell r="D146">
            <v>4000</v>
          </cell>
          <cell r="E146" t="str">
            <v>Chaucer School</v>
          </cell>
          <cell r="F146" t="str">
            <v>Secondary</v>
          </cell>
          <cell r="G146" t="str">
            <v>Recoupment Academy</v>
          </cell>
          <cell r="H146">
            <v>842</v>
          </cell>
          <cell r="I146">
            <v>822</v>
          </cell>
        </row>
        <row r="147">
          <cell r="D147">
            <v>4012</v>
          </cell>
          <cell r="E147" t="str">
            <v>Ecclesfield School</v>
          </cell>
          <cell r="F147" t="str">
            <v>Secondary</v>
          </cell>
          <cell r="G147" t="str">
            <v>Recoupment Academy</v>
          </cell>
          <cell r="H147">
            <v>1701</v>
          </cell>
          <cell r="I147">
            <v>1718</v>
          </cell>
        </row>
        <row r="148">
          <cell r="D148">
            <v>4280</v>
          </cell>
          <cell r="E148" t="str">
            <v>Fir Vale School</v>
          </cell>
          <cell r="F148" t="str">
            <v>Secondary</v>
          </cell>
          <cell r="G148" t="str">
            <v>Recoupment Academy</v>
          </cell>
          <cell r="H148">
            <v>1025</v>
          </cell>
          <cell r="I148">
            <v>1026</v>
          </cell>
        </row>
        <row r="149">
          <cell r="D149">
            <v>4003</v>
          </cell>
          <cell r="E149" t="str">
            <v>Firth Park Academy</v>
          </cell>
          <cell r="F149" t="str">
            <v>Secondary</v>
          </cell>
          <cell r="G149" t="str">
            <v>Recoupment Academy</v>
          </cell>
          <cell r="H149">
            <v>1166</v>
          </cell>
          <cell r="I149">
            <v>1177</v>
          </cell>
        </row>
        <row r="150">
          <cell r="D150">
            <v>4007</v>
          </cell>
          <cell r="E150" t="str">
            <v>Forge Valley School</v>
          </cell>
          <cell r="F150" t="str">
            <v>Secondary</v>
          </cell>
          <cell r="G150" t="str">
            <v>Recoupment Academy</v>
          </cell>
          <cell r="H150">
            <v>1243</v>
          </cell>
          <cell r="I150">
            <v>1275</v>
          </cell>
        </row>
        <row r="151">
          <cell r="D151">
            <v>4278</v>
          </cell>
          <cell r="E151" t="str">
            <v>Handsworth Grange Community Sports College</v>
          </cell>
          <cell r="F151" t="str">
            <v>Secondary</v>
          </cell>
          <cell r="G151" t="str">
            <v>Recoupment Academy</v>
          </cell>
          <cell r="H151">
            <v>1015</v>
          </cell>
          <cell r="I151">
            <v>992</v>
          </cell>
        </row>
        <row r="152">
          <cell r="D152">
            <v>4257</v>
          </cell>
          <cell r="E152" t="str">
            <v>High Storrs School</v>
          </cell>
          <cell r="F152" t="str">
            <v>Secondary</v>
          </cell>
          <cell r="G152" t="str">
            <v>Recoupment Academy</v>
          </cell>
          <cell r="H152">
            <v>1214</v>
          </cell>
          <cell r="I152">
            <v>1208</v>
          </cell>
        </row>
        <row r="153">
          <cell r="D153">
            <v>4230</v>
          </cell>
          <cell r="E153" t="str">
            <v>King Ecgbert School</v>
          </cell>
          <cell r="F153" t="str">
            <v>Secondary</v>
          </cell>
          <cell r="G153" t="str">
            <v>Recoupment Academy</v>
          </cell>
          <cell r="H153">
            <v>1030</v>
          </cell>
          <cell r="I153">
            <v>1069</v>
          </cell>
        </row>
        <row r="154">
          <cell r="D154">
            <v>4259</v>
          </cell>
          <cell r="E154" t="str">
            <v>King Edward VII School</v>
          </cell>
          <cell r="F154" t="str">
            <v>Secondary</v>
          </cell>
          <cell r="G154">
            <v>0</v>
          </cell>
          <cell r="H154">
            <v>1141</v>
          </cell>
          <cell r="I154">
            <v>1145</v>
          </cell>
        </row>
        <row r="155">
          <cell r="D155">
            <v>4279</v>
          </cell>
          <cell r="E155" t="str">
            <v>Meadowhead School Academy Trust</v>
          </cell>
          <cell r="F155" t="str">
            <v>Secondary</v>
          </cell>
          <cell r="G155" t="str">
            <v>Recoupment Academy</v>
          </cell>
          <cell r="H155">
            <v>1640</v>
          </cell>
          <cell r="I155">
            <v>1636</v>
          </cell>
        </row>
        <row r="156">
          <cell r="D156">
            <v>4015</v>
          </cell>
          <cell r="E156" t="str">
            <v>Mercia School</v>
          </cell>
          <cell r="F156" t="str">
            <v>Secondary</v>
          </cell>
          <cell r="G156" t="str">
            <v>Recoupment Academy</v>
          </cell>
          <cell r="H156">
            <v>786</v>
          </cell>
          <cell r="I156">
            <v>844</v>
          </cell>
        </row>
        <row r="157">
          <cell r="D157">
            <v>4008</v>
          </cell>
          <cell r="E157" t="str">
            <v>Newfield Secondary School</v>
          </cell>
          <cell r="F157" t="str">
            <v>Secondary</v>
          </cell>
          <cell r="G157" t="str">
            <v>Recoupment Academy</v>
          </cell>
          <cell r="H157">
            <v>1055</v>
          </cell>
          <cell r="I157">
            <v>1041</v>
          </cell>
        </row>
        <row r="158">
          <cell r="D158">
            <v>5400</v>
          </cell>
          <cell r="E158" t="str">
            <v>Notre Dame High School</v>
          </cell>
          <cell r="F158" t="str">
            <v>Secondary</v>
          </cell>
          <cell r="G158" t="str">
            <v>Recoupment Academy</v>
          </cell>
          <cell r="H158">
            <v>1067</v>
          </cell>
          <cell r="I158">
            <v>1065</v>
          </cell>
        </row>
        <row r="159">
          <cell r="D159">
            <v>4006</v>
          </cell>
          <cell r="E159" t="str">
            <v>Outwood Academy City</v>
          </cell>
          <cell r="F159" t="str">
            <v>Secondary</v>
          </cell>
          <cell r="G159" t="str">
            <v>Recoupment Academy</v>
          </cell>
          <cell r="H159">
            <v>1126</v>
          </cell>
          <cell r="I159">
            <v>1177</v>
          </cell>
        </row>
        <row r="160">
          <cell r="D160">
            <v>6907</v>
          </cell>
          <cell r="E160" t="str">
            <v>Parkwood E-ACT Academy</v>
          </cell>
          <cell r="F160" t="str">
            <v>Secondary</v>
          </cell>
          <cell r="G160" t="str">
            <v>Recoupment Academy</v>
          </cell>
          <cell r="H160">
            <v>793</v>
          </cell>
          <cell r="I160">
            <v>813</v>
          </cell>
        </row>
        <row r="161">
          <cell r="D161">
            <v>6905</v>
          </cell>
          <cell r="E161" t="str">
            <v>Sheffield Park Academy</v>
          </cell>
          <cell r="F161" t="str">
            <v>Secondary</v>
          </cell>
          <cell r="G161" t="str">
            <v>Recoupment Academy</v>
          </cell>
          <cell r="H161">
            <v>1029</v>
          </cell>
          <cell r="I161">
            <v>1060</v>
          </cell>
        </row>
        <row r="162">
          <cell r="D162">
            <v>6906</v>
          </cell>
          <cell r="E162" t="str">
            <v>Sheffield Springs Academy</v>
          </cell>
          <cell r="F162" t="str">
            <v>Secondary</v>
          </cell>
          <cell r="G162" t="str">
            <v>Recoupment Academy</v>
          </cell>
          <cell r="H162">
            <v>981</v>
          </cell>
          <cell r="I162">
            <v>1054</v>
          </cell>
        </row>
        <row r="163">
          <cell r="D163">
            <v>4229</v>
          </cell>
          <cell r="E163" t="str">
            <v>Silverdale School</v>
          </cell>
          <cell r="F163" t="str">
            <v>Secondary</v>
          </cell>
          <cell r="G163" t="str">
            <v>Recoupment Academy</v>
          </cell>
          <cell r="H163">
            <v>1021</v>
          </cell>
          <cell r="I163">
            <v>1020</v>
          </cell>
        </row>
        <row r="164">
          <cell r="D164">
            <v>4271</v>
          </cell>
          <cell r="E164" t="str">
            <v>Stocksbridge High School</v>
          </cell>
          <cell r="F164" t="str">
            <v>Secondary</v>
          </cell>
          <cell r="G164" t="str">
            <v>Recoupment Academy</v>
          </cell>
          <cell r="H164">
            <v>793</v>
          </cell>
          <cell r="I164">
            <v>799</v>
          </cell>
        </row>
        <row r="165">
          <cell r="D165">
            <v>4234</v>
          </cell>
          <cell r="E165" t="str">
            <v>Tapton School</v>
          </cell>
          <cell r="F165" t="str">
            <v>Secondary</v>
          </cell>
          <cell r="G165" t="str">
            <v>Recoupment Academy</v>
          </cell>
          <cell r="H165">
            <v>1357</v>
          </cell>
          <cell r="I165">
            <v>1334</v>
          </cell>
        </row>
        <row r="166">
          <cell r="D166">
            <v>4276</v>
          </cell>
          <cell r="E166" t="str">
            <v>The Birley Academy</v>
          </cell>
          <cell r="F166" t="str">
            <v>Secondary</v>
          </cell>
          <cell r="G166" t="str">
            <v>Recoupment Academy</v>
          </cell>
          <cell r="H166">
            <v>1076</v>
          </cell>
          <cell r="I166">
            <v>1075</v>
          </cell>
        </row>
        <row r="167">
          <cell r="D167">
            <v>4004</v>
          </cell>
          <cell r="E167" t="str">
            <v>UTC Sheffield City Centre</v>
          </cell>
          <cell r="F167" t="str">
            <v>Secondary</v>
          </cell>
          <cell r="G167" t="str">
            <v>Recoupment Academy</v>
          </cell>
          <cell r="H167">
            <v>312</v>
          </cell>
          <cell r="I167">
            <v>301</v>
          </cell>
        </row>
        <row r="168">
          <cell r="D168">
            <v>4010</v>
          </cell>
          <cell r="E168" t="str">
            <v>UTC Sheffield Olympic Legacy Park</v>
          </cell>
          <cell r="F168" t="str">
            <v>Secondary</v>
          </cell>
          <cell r="G168" t="str">
            <v>Recoupment Academy</v>
          </cell>
          <cell r="H168">
            <v>301</v>
          </cell>
          <cell r="I168">
            <v>298</v>
          </cell>
        </row>
        <row r="169">
          <cell r="D169">
            <v>4013</v>
          </cell>
          <cell r="E169" t="str">
            <v>Westfield School</v>
          </cell>
          <cell r="F169" t="str">
            <v>Secondary</v>
          </cell>
          <cell r="G169" t="str">
            <v>Recoupment Academy</v>
          </cell>
          <cell r="H169">
            <v>1245</v>
          </cell>
          <cell r="I169">
            <v>1311</v>
          </cell>
        </row>
        <row r="170">
          <cell r="D170">
            <v>4016</v>
          </cell>
          <cell r="E170" t="str">
            <v>Yewlands Academy</v>
          </cell>
          <cell r="F170" t="str">
            <v>Secondary</v>
          </cell>
          <cell r="G170" t="str">
            <v>Recoupment Academy</v>
          </cell>
          <cell r="H170">
            <v>901</v>
          </cell>
          <cell r="I170">
            <v>944</v>
          </cell>
        </row>
        <row r="172">
          <cell r="E172" t="str">
            <v>Total Secondary</v>
          </cell>
          <cell r="H172">
            <v>27959</v>
          </cell>
          <cell r="I172">
            <v>28330</v>
          </cell>
        </row>
        <row r="174">
          <cell r="D174" t="str">
            <v/>
          </cell>
          <cell r="E174" t="str">
            <v>Middle Deemed Secondary</v>
          </cell>
        </row>
        <row r="176">
          <cell r="D176">
            <v>4014</v>
          </cell>
          <cell r="E176" t="str">
            <v>Astrea Academy Sheffield</v>
          </cell>
          <cell r="F176" t="str">
            <v>All-through</v>
          </cell>
          <cell r="H176">
            <v>979</v>
          </cell>
          <cell r="I176">
            <v>999</v>
          </cell>
        </row>
        <row r="177">
          <cell r="D177">
            <v>4225</v>
          </cell>
          <cell r="E177" t="str">
            <v>Hinde House 2-16 Academy</v>
          </cell>
          <cell r="F177" t="str">
            <v>All-through</v>
          </cell>
          <cell r="H177">
            <v>1322</v>
          </cell>
          <cell r="I177">
            <v>1345</v>
          </cell>
        </row>
        <row r="178">
          <cell r="D178">
            <v>4005</v>
          </cell>
          <cell r="E178" t="str">
            <v>Oasis Academy Don Valley</v>
          </cell>
          <cell r="F178" t="str">
            <v>All-through</v>
          </cell>
          <cell r="H178">
            <v>1061</v>
          </cell>
          <cell r="I178">
            <v>1081</v>
          </cell>
        </row>
        <row r="180">
          <cell r="E180" t="str">
            <v>Total Middle Deemed Secondary</v>
          </cell>
          <cell r="H180">
            <v>3362</v>
          </cell>
          <cell r="I180">
            <v>3425</v>
          </cell>
        </row>
        <row r="182">
          <cell r="E182" t="str">
            <v>Total All Schools</v>
          </cell>
          <cell r="H182">
            <v>74732</v>
          </cell>
          <cell r="I182">
            <v>75009</v>
          </cell>
        </row>
        <row r="183">
          <cell r="I183">
            <v>277</v>
          </cell>
        </row>
        <row r="185">
          <cell r="D185">
            <v>4014</v>
          </cell>
          <cell r="E185" t="str">
            <v>Astrea 3-16 Academy - Woodside Pye Bank</v>
          </cell>
          <cell r="F185" t="str">
            <v>Primary</v>
          </cell>
          <cell r="G185" t="str">
            <v>Recoupment Academy</v>
          </cell>
          <cell r="H185">
            <v>243</v>
          </cell>
          <cell r="I185">
            <v>261</v>
          </cell>
        </row>
        <row r="186">
          <cell r="D186">
            <v>4014</v>
          </cell>
          <cell r="E186" t="str">
            <v>Astrea 3-16 Academy - Woodside Pye Bank</v>
          </cell>
          <cell r="F186" t="str">
            <v>Secondary</v>
          </cell>
          <cell r="G186" t="str">
            <v>Recoupment Academy</v>
          </cell>
          <cell r="H186">
            <v>736</v>
          </cell>
          <cell r="I186">
            <v>738</v>
          </cell>
        </row>
        <row r="187">
          <cell r="H187">
            <v>979</v>
          </cell>
          <cell r="I187">
            <v>999</v>
          </cell>
        </row>
        <row r="188">
          <cell r="H188">
            <v>0</v>
          </cell>
        </row>
        <row r="189">
          <cell r="D189">
            <v>4225</v>
          </cell>
          <cell r="E189" t="str">
            <v>Hinde House (Brigantia) School - Pri Phase</v>
          </cell>
          <cell r="F189" t="str">
            <v>Primary</v>
          </cell>
          <cell r="G189" t="str">
            <v>Recoupment Academy</v>
          </cell>
          <cell r="H189">
            <v>419</v>
          </cell>
          <cell r="I189">
            <v>415</v>
          </cell>
        </row>
        <row r="190">
          <cell r="D190">
            <v>4225</v>
          </cell>
          <cell r="E190" t="str">
            <v>Hinde House (Brigantia) School - Sec Phase</v>
          </cell>
          <cell r="F190" t="str">
            <v>Secondary</v>
          </cell>
          <cell r="G190" t="str">
            <v>Recoupment Academy</v>
          </cell>
          <cell r="H190">
            <v>903</v>
          </cell>
          <cell r="I190">
            <v>930</v>
          </cell>
        </row>
        <row r="191">
          <cell r="H191">
            <v>1322</v>
          </cell>
          <cell r="I191">
            <v>1345</v>
          </cell>
        </row>
        <row r="192">
          <cell r="H192">
            <v>0</v>
          </cell>
        </row>
        <row r="193">
          <cell r="D193">
            <v>4005</v>
          </cell>
          <cell r="E193" t="str">
            <v>Oasis Academy Don Valley</v>
          </cell>
          <cell r="F193" t="str">
            <v>Primary</v>
          </cell>
          <cell r="G193" t="str">
            <v>Recoupment Academy</v>
          </cell>
          <cell r="H193">
            <v>414</v>
          </cell>
          <cell r="I193">
            <v>410</v>
          </cell>
        </row>
        <row r="194">
          <cell r="D194">
            <v>4005</v>
          </cell>
          <cell r="E194" t="str">
            <v>Oasis Academy Don Valley</v>
          </cell>
          <cell r="F194" t="str">
            <v>Secondary</v>
          </cell>
          <cell r="G194" t="str">
            <v>Recoupment Academy</v>
          </cell>
          <cell r="H194">
            <v>647</v>
          </cell>
          <cell r="I194">
            <v>671</v>
          </cell>
        </row>
        <row r="195">
          <cell r="H195">
            <v>1061</v>
          </cell>
          <cell r="I195">
            <v>1081</v>
          </cell>
        </row>
        <row r="197">
          <cell r="F197" t="str">
            <v>Sum of NOR 24-25</v>
          </cell>
        </row>
        <row r="198">
          <cell r="E198">
            <v>0</v>
          </cell>
          <cell r="F198">
            <v>20419</v>
          </cell>
          <cell r="I198" t="str">
            <v>Funded Pupils FTE</v>
          </cell>
        </row>
        <row r="199">
          <cell r="E199" t="str">
            <v>Primary</v>
          </cell>
          <cell r="F199">
            <v>19274</v>
          </cell>
          <cell r="H199" t="str">
            <v>NOR APT</v>
          </cell>
        </row>
        <row r="200">
          <cell r="E200" t="str">
            <v>Secondary</v>
          </cell>
          <cell r="F200">
            <v>1145</v>
          </cell>
        </row>
        <row r="201">
          <cell r="E201" t="str">
            <v>Recoupment Academy</v>
          </cell>
          <cell r="F201">
            <v>54590</v>
          </cell>
        </row>
        <row r="202">
          <cell r="E202" t="str">
            <v>Primary</v>
          </cell>
          <cell r="F202">
            <v>25066</v>
          </cell>
          <cell r="H202" t="str">
            <v>Plus Oasis FYE</v>
          </cell>
        </row>
        <row r="203">
          <cell r="E203" t="str">
            <v>Secondary</v>
          </cell>
          <cell r="F203">
            <v>29524</v>
          </cell>
        </row>
        <row r="204">
          <cell r="E204" t="str">
            <v>Grand Total</v>
          </cell>
          <cell r="F204">
            <v>75009</v>
          </cell>
          <cell r="I204">
            <v>0</v>
          </cell>
        </row>
        <row r="205">
          <cell r="I205">
            <v>75009</v>
          </cell>
        </row>
        <row r="206">
          <cell r="F206">
            <v>75009</v>
          </cell>
        </row>
        <row r="207">
          <cell r="F207">
            <v>0</v>
          </cell>
        </row>
        <row r="208">
          <cell r="F208" t="str">
            <v>24-25</v>
          </cell>
          <cell r="G208" t="str">
            <v>23-24</v>
          </cell>
          <cell r="H208" t="str">
            <v>Var</v>
          </cell>
          <cell r="I208" t="str">
            <v>% Var</v>
          </cell>
        </row>
        <row r="209">
          <cell r="E209" t="str">
            <v>Primary</v>
          </cell>
          <cell r="F209">
            <v>44340</v>
          </cell>
          <cell r="G209">
            <v>44487</v>
          </cell>
          <cell r="H209">
            <v>-147</v>
          </cell>
          <cell r="I209">
            <v>-3.3043360981859869E-3</v>
          </cell>
        </row>
        <row r="210">
          <cell r="E210" t="str">
            <v>Secondary</v>
          </cell>
          <cell r="F210">
            <v>30669</v>
          </cell>
          <cell r="G210">
            <v>30245</v>
          </cell>
          <cell r="H210">
            <v>424</v>
          </cell>
          <cell r="I210">
            <v>1.4018846090262854E-2</v>
          </cell>
        </row>
        <row r="211">
          <cell r="E211" t="str">
            <v>Total</v>
          </cell>
          <cell r="F211">
            <v>75009</v>
          </cell>
          <cell r="G211">
            <v>74732</v>
          </cell>
          <cell r="H211">
            <v>277</v>
          </cell>
          <cell r="I211">
            <v>3.7065781726703419E-3</v>
          </cell>
        </row>
      </sheetData>
      <sheetData sheetId="14"/>
      <sheetData sheetId="15"/>
      <sheetData sheetId="16">
        <row r="2">
          <cell r="C2">
            <v>1</v>
          </cell>
          <cell r="D2">
            <v>2</v>
          </cell>
          <cell r="E2">
            <v>3</v>
          </cell>
          <cell r="F2">
            <v>4</v>
          </cell>
          <cell r="G2">
            <v>5</v>
          </cell>
          <cell r="H2">
            <v>6</v>
          </cell>
        </row>
        <row r="5">
          <cell r="G5">
            <v>98.119999999999976</v>
          </cell>
          <cell r="H5">
            <v>28</v>
          </cell>
        </row>
        <row r="6">
          <cell r="C6" t="str">
            <v>DfE</v>
          </cell>
          <cell r="D6" t="str">
            <v>School_Name</v>
          </cell>
          <cell r="E6" t="str">
            <v xml:space="preserve">Academy Type </v>
          </cell>
          <cell r="F6" t="str">
            <v>Pupil Number Oct 23</v>
          </cell>
          <cell r="G6" t="str">
            <v>Additional Delegation £</v>
          </cell>
          <cell r="H6" t="str">
            <v>De-delegated £</v>
          </cell>
        </row>
        <row r="7">
          <cell r="F7">
            <v>3</v>
          </cell>
          <cell r="G7">
            <v>4</v>
          </cell>
          <cell r="H7">
            <v>5</v>
          </cell>
        </row>
        <row r="8">
          <cell r="C8">
            <v>2001</v>
          </cell>
          <cell r="D8" t="str">
            <v>Abbey Lane Primary School</v>
          </cell>
          <cell r="E8">
            <v>0</v>
          </cell>
          <cell r="F8">
            <v>542</v>
          </cell>
          <cell r="G8">
            <v>53181.039999999986</v>
          </cell>
          <cell r="H8">
            <v>15176</v>
          </cell>
        </row>
        <row r="9">
          <cell r="C9">
            <v>2046</v>
          </cell>
          <cell r="D9" t="str">
            <v>Abbeyfield Primary Academy</v>
          </cell>
          <cell r="E9" t="str">
            <v>Recoupment Academy</v>
          </cell>
          <cell r="F9">
            <v>383</v>
          </cell>
          <cell r="G9">
            <v>37579.959999999992</v>
          </cell>
          <cell r="H9">
            <v>10724</v>
          </cell>
        </row>
        <row r="10">
          <cell r="C10">
            <v>2048</v>
          </cell>
          <cell r="D10" t="str">
            <v>Acres Hill Community Primary School</v>
          </cell>
          <cell r="E10" t="str">
            <v>Recoupment Academy</v>
          </cell>
          <cell r="F10">
            <v>204</v>
          </cell>
          <cell r="G10">
            <v>20016.479999999996</v>
          </cell>
          <cell r="H10">
            <v>5712</v>
          </cell>
        </row>
        <row r="11">
          <cell r="C11">
            <v>2342</v>
          </cell>
          <cell r="D11" t="str">
            <v>Angram Bank Primary School</v>
          </cell>
          <cell r="E11">
            <v>0</v>
          </cell>
          <cell r="F11">
            <v>185</v>
          </cell>
          <cell r="G11">
            <v>18152.199999999997</v>
          </cell>
          <cell r="H11">
            <v>5180</v>
          </cell>
        </row>
        <row r="12">
          <cell r="C12">
            <v>2343</v>
          </cell>
          <cell r="D12" t="str">
            <v>Anns Grove Primary School</v>
          </cell>
          <cell r="E12" t="str">
            <v>Recoupment Academy</v>
          </cell>
          <cell r="F12">
            <v>354</v>
          </cell>
          <cell r="G12">
            <v>34734.479999999989</v>
          </cell>
          <cell r="H12">
            <v>9912</v>
          </cell>
        </row>
        <row r="13">
          <cell r="C13">
            <v>3429</v>
          </cell>
          <cell r="D13" t="str">
            <v>Arbourthorne Community Primary School</v>
          </cell>
          <cell r="E13">
            <v>0</v>
          </cell>
          <cell r="F13">
            <v>417</v>
          </cell>
          <cell r="G13">
            <v>40916.039999999994</v>
          </cell>
          <cell r="H13">
            <v>11676</v>
          </cell>
        </row>
        <row r="14">
          <cell r="C14">
            <v>2340</v>
          </cell>
          <cell r="D14" t="str">
            <v>Athelstan Primary School</v>
          </cell>
          <cell r="E14">
            <v>0</v>
          </cell>
          <cell r="F14">
            <v>618</v>
          </cell>
          <cell r="G14">
            <v>60638.159999999982</v>
          </cell>
          <cell r="H14">
            <v>17304</v>
          </cell>
        </row>
        <row r="15">
          <cell r="C15">
            <v>2281</v>
          </cell>
          <cell r="D15" t="str">
            <v>Ballifield Primary School</v>
          </cell>
          <cell r="E15">
            <v>0</v>
          </cell>
          <cell r="F15">
            <v>414</v>
          </cell>
          <cell r="G15">
            <v>40621.679999999993</v>
          </cell>
          <cell r="H15">
            <v>11592</v>
          </cell>
        </row>
        <row r="16">
          <cell r="C16">
            <v>2052</v>
          </cell>
          <cell r="D16" t="str">
            <v>Bankwood Community Primary School</v>
          </cell>
          <cell r="E16" t="str">
            <v>Recoupment Academy</v>
          </cell>
          <cell r="F16">
            <v>381</v>
          </cell>
          <cell r="G16">
            <v>37383.719999999994</v>
          </cell>
          <cell r="H16">
            <v>10668</v>
          </cell>
        </row>
        <row r="17">
          <cell r="C17">
            <v>2274</v>
          </cell>
          <cell r="D17" t="str">
            <v>Beck Primary School</v>
          </cell>
          <cell r="E17" t="str">
            <v>Recoupment Academy</v>
          </cell>
          <cell r="F17">
            <v>622</v>
          </cell>
          <cell r="G17">
            <v>61030.639999999985</v>
          </cell>
          <cell r="H17">
            <v>17416</v>
          </cell>
        </row>
        <row r="18">
          <cell r="C18">
            <v>2241</v>
          </cell>
          <cell r="D18" t="str">
            <v>Beighton Nursery Infant School</v>
          </cell>
          <cell r="E18">
            <v>0</v>
          </cell>
          <cell r="F18">
            <v>224</v>
          </cell>
          <cell r="G18">
            <v>21978.879999999994</v>
          </cell>
          <cell r="H18">
            <v>6272</v>
          </cell>
        </row>
        <row r="19">
          <cell r="C19">
            <v>2353</v>
          </cell>
          <cell r="D19" t="str">
            <v>Birley Primary Academy</v>
          </cell>
          <cell r="E19" t="str">
            <v>Recoupment Academy</v>
          </cell>
          <cell r="F19">
            <v>527</v>
          </cell>
          <cell r="G19">
            <v>51709.239999999991</v>
          </cell>
          <cell r="H19">
            <v>14756</v>
          </cell>
        </row>
        <row r="20">
          <cell r="C20">
            <v>2323</v>
          </cell>
          <cell r="D20" t="str">
            <v>Birley Spa Primary Academy</v>
          </cell>
          <cell r="E20" t="str">
            <v>Recoupment Academy</v>
          </cell>
          <cell r="F20">
            <v>318</v>
          </cell>
          <cell r="G20">
            <v>31202.159999999993</v>
          </cell>
          <cell r="H20">
            <v>8904</v>
          </cell>
        </row>
        <row r="21">
          <cell r="C21">
            <v>2328</v>
          </cell>
          <cell r="D21" t="str">
            <v>Bradfield Dungworth Primary School</v>
          </cell>
          <cell r="E21" t="str">
            <v>Recoupment Academy</v>
          </cell>
          <cell r="F21">
            <v>133</v>
          </cell>
          <cell r="G21">
            <v>13049.959999999997</v>
          </cell>
          <cell r="H21">
            <v>3724</v>
          </cell>
        </row>
        <row r="22">
          <cell r="C22">
            <v>2233</v>
          </cell>
          <cell r="D22" t="str">
            <v>Bradway Primary School</v>
          </cell>
          <cell r="E22">
            <v>0</v>
          </cell>
          <cell r="F22">
            <v>407</v>
          </cell>
          <cell r="G22">
            <v>39934.839999999989</v>
          </cell>
          <cell r="H22">
            <v>11396</v>
          </cell>
        </row>
        <row r="23">
          <cell r="C23">
            <v>2014</v>
          </cell>
          <cell r="D23" t="str">
            <v>Brightside Nursery and Infant School</v>
          </cell>
          <cell r="E23">
            <v>0</v>
          </cell>
          <cell r="F23">
            <v>174</v>
          </cell>
          <cell r="G23">
            <v>17072.879999999997</v>
          </cell>
          <cell r="H23">
            <v>4872</v>
          </cell>
        </row>
        <row r="24">
          <cell r="C24">
            <v>2246</v>
          </cell>
          <cell r="D24" t="str">
            <v>Brook House Junior</v>
          </cell>
          <cell r="E24" t="str">
            <v>Recoupment Academy</v>
          </cell>
          <cell r="F24">
            <v>331</v>
          </cell>
          <cell r="G24">
            <v>32477.719999999994</v>
          </cell>
          <cell r="H24">
            <v>9268</v>
          </cell>
        </row>
        <row r="25">
          <cell r="C25">
            <v>5204</v>
          </cell>
          <cell r="D25" t="str">
            <v>Broomhill Infant School</v>
          </cell>
          <cell r="E25">
            <v>0</v>
          </cell>
          <cell r="F25">
            <v>111</v>
          </cell>
          <cell r="G25">
            <v>10891.319999999998</v>
          </cell>
          <cell r="H25">
            <v>3108</v>
          </cell>
        </row>
        <row r="26">
          <cell r="C26">
            <v>2325</v>
          </cell>
          <cell r="D26" t="str">
            <v>Brunswick Community Primary School</v>
          </cell>
          <cell r="E26">
            <v>0</v>
          </cell>
          <cell r="F26">
            <v>415</v>
          </cell>
          <cell r="G26">
            <v>40719.799999999988</v>
          </cell>
          <cell r="H26">
            <v>11620</v>
          </cell>
        </row>
        <row r="27">
          <cell r="C27">
            <v>2095</v>
          </cell>
          <cell r="D27" t="str">
            <v>Byron Wood Primary Academy</v>
          </cell>
          <cell r="E27" t="str">
            <v>Recoupment Academy</v>
          </cell>
          <cell r="F27">
            <v>393</v>
          </cell>
          <cell r="G27">
            <v>38561.159999999989</v>
          </cell>
          <cell r="H27">
            <v>11004</v>
          </cell>
        </row>
        <row r="28">
          <cell r="C28">
            <v>2344</v>
          </cell>
          <cell r="D28" t="str">
            <v>Carfield Primary School</v>
          </cell>
          <cell r="E28">
            <v>0</v>
          </cell>
          <cell r="F28">
            <v>559</v>
          </cell>
          <cell r="G28">
            <v>54849.079999999987</v>
          </cell>
          <cell r="H28">
            <v>15652</v>
          </cell>
        </row>
        <row r="29">
          <cell r="C29">
            <v>2023</v>
          </cell>
          <cell r="D29" t="str">
            <v>Carter Knowle Junior School</v>
          </cell>
          <cell r="E29">
            <v>0</v>
          </cell>
          <cell r="F29">
            <v>235</v>
          </cell>
          <cell r="G29">
            <v>23058.199999999993</v>
          </cell>
          <cell r="H29">
            <v>6580</v>
          </cell>
        </row>
        <row r="30">
          <cell r="C30">
            <v>2354</v>
          </cell>
          <cell r="D30" t="str">
            <v>Charnock Hall Primary Academy</v>
          </cell>
          <cell r="E30" t="str">
            <v>Recoupment Academy</v>
          </cell>
          <cell r="F30">
            <v>394</v>
          </cell>
          <cell r="G30">
            <v>38659.279999999992</v>
          </cell>
          <cell r="H30">
            <v>11032</v>
          </cell>
        </row>
        <row r="31">
          <cell r="C31">
            <v>5200</v>
          </cell>
          <cell r="D31" t="str">
            <v>Clifford All Saints CofE Primary School</v>
          </cell>
          <cell r="E31">
            <v>0</v>
          </cell>
          <cell r="F31">
            <v>181</v>
          </cell>
          <cell r="G31">
            <v>17759.719999999994</v>
          </cell>
          <cell r="H31">
            <v>5068</v>
          </cell>
        </row>
        <row r="32">
          <cell r="C32">
            <v>2312</v>
          </cell>
          <cell r="D32" t="str">
            <v>Coit Primary School</v>
          </cell>
          <cell r="E32">
            <v>0</v>
          </cell>
          <cell r="F32">
            <v>205</v>
          </cell>
          <cell r="G32">
            <v>20114.599999999995</v>
          </cell>
          <cell r="H32">
            <v>5740</v>
          </cell>
        </row>
        <row r="33">
          <cell r="C33">
            <v>2026</v>
          </cell>
          <cell r="D33" t="str">
            <v>Concord Junior Academy</v>
          </cell>
          <cell r="E33" t="str">
            <v>Recoupment Academy</v>
          </cell>
          <cell r="F33">
            <v>189</v>
          </cell>
          <cell r="G33">
            <v>18544.679999999997</v>
          </cell>
          <cell r="H33">
            <v>5292</v>
          </cell>
        </row>
        <row r="34">
          <cell r="C34">
            <v>3422</v>
          </cell>
          <cell r="D34" t="str">
            <v>Deepcar St John's Church of England Junior School</v>
          </cell>
          <cell r="E34">
            <v>0</v>
          </cell>
          <cell r="F34">
            <v>177</v>
          </cell>
          <cell r="G34">
            <v>17367.239999999994</v>
          </cell>
          <cell r="H34">
            <v>4956</v>
          </cell>
        </row>
        <row r="35">
          <cell r="C35">
            <v>2283</v>
          </cell>
          <cell r="D35" t="str">
            <v>Dobcroft Infant School</v>
          </cell>
          <cell r="E35">
            <v>0</v>
          </cell>
          <cell r="F35">
            <v>267</v>
          </cell>
          <cell r="G35">
            <v>26198.039999999994</v>
          </cell>
          <cell r="H35">
            <v>7476</v>
          </cell>
        </row>
        <row r="36">
          <cell r="C36">
            <v>2239</v>
          </cell>
          <cell r="D36" t="str">
            <v>Dobcroft Junior School</v>
          </cell>
          <cell r="E36">
            <v>0</v>
          </cell>
          <cell r="F36">
            <v>380</v>
          </cell>
          <cell r="G36">
            <v>37285.599999999991</v>
          </cell>
          <cell r="H36">
            <v>10640</v>
          </cell>
        </row>
        <row r="37">
          <cell r="C37">
            <v>2364</v>
          </cell>
          <cell r="D37" t="str">
            <v>Dore Primary School</v>
          </cell>
          <cell r="E37">
            <v>0</v>
          </cell>
          <cell r="F37">
            <v>449</v>
          </cell>
          <cell r="G37">
            <v>44055.87999999999</v>
          </cell>
          <cell r="H37">
            <v>12572</v>
          </cell>
        </row>
        <row r="38">
          <cell r="C38">
            <v>2016</v>
          </cell>
          <cell r="D38" t="str">
            <v>E-ACT Pathways Academy</v>
          </cell>
          <cell r="E38" t="str">
            <v>Recoupment Academy</v>
          </cell>
          <cell r="F38">
            <v>366</v>
          </cell>
          <cell r="G38">
            <v>35911.919999999991</v>
          </cell>
          <cell r="H38">
            <v>10248</v>
          </cell>
        </row>
        <row r="39">
          <cell r="C39">
            <v>2206</v>
          </cell>
          <cell r="D39" t="str">
            <v>Ecclesall Primary School</v>
          </cell>
          <cell r="E39">
            <v>0</v>
          </cell>
          <cell r="F39">
            <v>619</v>
          </cell>
          <cell r="G39">
            <v>60736.279999999984</v>
          </cell>
          <cell r="H39">
            <v>17332</v>
          </cell>
        </row>
        <row r="40">
          <cell r="C40">
            <v>2080</v>
          </cell>
          <cell r="D40" t="str">
            <v>Ecclesfield Primary School</v>
          </cell>
          <cell r="E40">
            <v>0</v>
          </cell>
          <cell r="F40">
            <v>396</v>
          </cell>
          <cell r="G40">
            <v>38855.51999999999</v>
          </cell>
          <cell r="H40">
            <v>11088</v>
          </cell>
        </row>
        <row r="41">
          <cell r="C41">
            <v>2024</v>
          </cell>
          <cell r="D41" t="str">
            <v>Emmanuel Anglican/Methodist Junior School</v>
          </cell>
          <cell r="E41" t="str">
            <v>Recoupment Academy</v>
          </cell>
          <cell r="F41">
            <v>164</v>
          </cell>
          <cell r="G41">
            <v>16091.679999999997</v>
          </cell>
          <cell r="H41">
            <v>4592</v>
          </cell>
        </row>
        <row r="42">
          <cell r="C42">
            <v>2028</v>
          </cell>
          <cell r="D42" t="str">
            <v>Emmaus Catholic and CofE Primary School</v>
          </cell>
          <cell r="E42" t="str">
            <v>Recoupment Academy</v>
          </cell>
          <cell r="F42">
            <v>292</v>
          </cell>
          <cell r="G42">
            <v>28651.039999999994</v>
          </cell>
          <cell r="H42">
            <v>8176</v>
          </cell>
        </row>
        <row r="43">
          <cell r="C43">
            <v>2010</v>
          </cell>
          <cell r="D43" t="str">
            <v>Fox Hill Primary</v>
          </cell>
          <cell r="E43" t="str">
            <v>Recoupment Academy</v>
          </cell>
          <cell r="F43">
            <v>278</v>
          </cell>
          <cell r="G43">
            <v>27277.359999999993</v>
          </cell>
          <cell r="H43">
            <v>7784</v>
          </cell>
        </row>
        <row r="44">
          <cell r="C44">
            <v>2036</v>
          </cell>
          <cell r="D44" t="str">
            <v>Gleadless Primary School</v>
          </cell>
          <cell r="E44">
            <v>0</v>
          </cell>
          <cell r="F44">
            <v>393</v>
          </cell>
          <cell r="G44">
            <v>38561.159999999989</v>
          </cell>
          <cell r="H44">
            <v>11004</v>
          </cell>
        </row>
        <row r="45">
          <cell r="C45">
            <v>2305</v>
          </cell>
          <cell r="D45" t="str">
            <v>Greengate Lane Academy</v>
          </cell>
          <cell r="E45" t="str">
            <v>Recoupment Academy</v>
          </cell>
          <cell r="F45">
            <v>191</v>
          </cell>
          <cell r="G45">
            <v>18740.919999999995</v>
          </cell>
          <cell r="H45">
            <v>5348</v>
          </cell>
        </row>
        <row r="46">
          <cell r="C46">
            <v>2341</v>
          </cell>
          <cell r="D46" t="str">
            <v>Greenhill Primary School</v>
          </cell>
          <cell r="E46" t="str">
            <v>Recoupment Academy</v>
          </cell>
          <cell r="F46">
            <v>463</v>
          </cell>
          <cell r="G46">
            <v>45429.55999999999</v>
          </cell>
          <cell r="H46">
            <v>12964</v>
          </cell>
        </row>
        <row r="47">
          <cell r="C47">
            <v>2296</v>
          </cell>
          <cell r="D47" t="str">
            <v>Grenoside Community Primary School</v>
          </cell>
          <cell r="E47">
            <v>0</v>
          </cell>
          <cell r="F47">
            <v>323</v>
          </cell>
          <cell r="G47">
            <v>31692.759999999991</v>
          </cell>
          <cell r="H47">
            <v>9044</v>
          </cell>
        </row>
        <row r="48">
          <cell r="C48">
            <v>2356</v>
          </cell>
          <cell r="D48" t="str">
            <v>Greystones Primary School</v>
          </cell>
          <cell r="E48">
            <v>0</v>
          </cell>
          <cell r="F48">
            <v>631</v>
          </cell>
          <cell r="G48">
            <v>61913.719999999987</v>
          </cell>
          <cell r="H48">
            <v>17668</v>
          </cell>
        </row>
        <row r="49">
          <cell r="C49">
            <v>2279</v>
          </cell>
          <cell r="D49" t="str">
            <v>Halfway Junior School</v>
          </cell>
          <cell r="E49">
            <v>0</v>
          </cell>
          <cell r="F49">
            <v>188</v>
          </cell>
          <cell r="G49">
            <v>18446.559999999994</v>
          </cell>
          <cell r="H49">
            <v>5264</v>
          </cell>
        </row>
        <row r="50">
          <cell r="C50">
            <v>2252</v>
          </cell>
          <cell r="D50" t="str">
            <v>Halfway Nursery Infant School</v>
          </cell>
          <cell r="E50">
            <v>0</v>
          </cell>
          <cell r="F50">
            <v>149</v>
          </cell>
          <cell r="G50">
            <v>14619.879999999996</v>
          </cell>
          <cell r="H50">
            <v>4172</v>
          </cell>
        </row>
        <row r="51">
          <cell r="C51">
            <v>2357</v>
          </cell>
          <cell r="D51" t="str">
            <v>Hallam Primary School</v>
          </cell>
          <cell r="E51" t="str">
            <v>Recoupment Academy</v>
          </cell>
          <cell r="F51">
            <v>613</v>
          </cell>
          <cell r="G51">
            <v>60147.559999999983</v>
          </cell>
          <cell r="H51">
            <v>17164</v>
          </cell>
        </row>
        <row r="52">
          <cell r="C52">
            <v>2050</v>
          </cell>
          <cell r="D52" t="str">
            <v>Hartley Brook Primary School</v>
          </cell>
          <cell r="E52" t="str">
            <v>Recoupment Academy</v>
          </cell>
          <cell r="F52">
            <v>562</v>
          </cell>
          <cell r="G52">
            <v>55143.439999999988</v>
          </cell>
          <cell r="H52">
            <v>15736</v>
          </cell>
        </row>
        <row r="53">
          <cell r="C53">
            <v>2049</v>
          </cell>
          <cell r="D53" t="str">
            <v>Hatfield Academy</v>
          </cell>
          <cell r="E53" t="str">
            <v>Recoupment Academy</v>
          </cell>
          <cell r="F53">
            <v>369</v>
          </cell>
          <cell r="G53">
            <v>36206.279999999992</v>
          </cell>
          <cell r="H53">
            <v>10332</v>
          </cell>
        </row>
        <row r="54">
          <cell r="C54">
            <v>2297</v>
          </cell>
          <cell r="D54" t="str">
            <v>High Green Primary School</v>
          </cell>
          <cell r="E54">
            <v>0</v>
          </cell>
          <cell r="F54">
            <v>195</v>
          </cell>
          <cell r="G54">
            <v>19133.399999999994</v>
          </cell>
          <cell r="H54">
            <v>5460</v>
          </cell>
        </row>
        <row r="55">
          <cell r="C55">
            <v>2042</v>
          </cell>
          <cell r="D55" t="str">
            <v>High Hazels Junior School</v>
          </cell>
          <cell r="E55" t="str">
            <v>Recoupment Academy</v>
          </cell>
          <cell r="F55">
            <v>350</v>
          </cell>
          <cell r="G55">
            <v>34341.999999999993</v>
          </cell>
          <cell r="H55">
            <v>9800</v>
          </cell>
        </row>
        <row r="56">
          <cell r="C56">
            <v>2039</v>
          </cell>
          <cell r="D56" t="str">
            <v>High Hazels Nursery Infant Academy</v>
          </cell>
          <cell r="E56" t="str">
            <v>Recoupment Academy</v>
          </cell>
          <cell r="F56">
            <v>256</v>
          </cell>
          <cell r="G56">
            <v>25118.719999999994</v>
          </cell>
          <cell r="H56">
            <v>7168</v>
          </cell>
        </row>
        <row r="57">
          <cell r="C57">
            <v>2339</v>
          </cell>
          <cell r="D57" t="str">
            <v>Hillsborough Primary School</v>
          </cell>
          <cell r="E57" t="str">
            <v>Recoupment Academy</v>
          </cell>
          <cell r="F57">
            <v>339</v>
          </cell>
          <cell r="G57">
            <v>33262.679999999993</v>
          </cell>
          <cell r="H57">
            <v>9492</v>
          </cell>
        </row>
        <row r="58">
          <cell r="C58">
            <v>2213</v>
          </cell>
          <cell r="D58" t="str">
            <v>Holt House Infant School</v>
          </cell>
          <cell r="E58">
            <v>0</v>
          </cell>
          <cell r="F58">
            <v>176</v>
          </cell>
          <cell r="G58">
            <v>17269.119999999995</v>
          </cell>
          <cell r="H58">
            <v>4928</v>
          </cell>
        </row>
        <row r="59">
          <cell r="C59">
            <v>2337</v>
          </cell>
          <cell r="D59" t="str">
            <v>Hucklow Primary School</v>
          </cell>
          <cell r="E59" t="str">
            <v>Recoupment Academy</v>
          </cell>
          <cell r="F59">
            <v>414</v>
          </cell>
          <cell r="G59">
            <v>40621.679999999993</v>
          </cell>
          <cell r="H59">
            <v>11592</v>
          </cell>
        </row>
        <row r="60">
          <cell r="C60">
            <v>2060</v>
          </cell>
          <cell r="D60" t="str">
            <v>Hunter's Bar Infant School</v>
          </cell>
          <cell r="E60">
            <v>0</v>
          </cell>
          <cell r="F60">
            <v>268</v>
          </cell>
          <cell r="G60">
            <v>26296.159999999993</v>
          </cell>
          <cell r="H60">
            <v>7504</v>
          </cell>
        </row>
        <row r="61">
          <cell r="C61">
            <v>2058</v>
          </cell>
          <cell r="D61" t="str">
            <v>Hunter's Bar Junior School</v>
          </cell>
          <cell r="E61">
            <v>0</v>
          </cell>
          <cell r="F61">
            <v>361</v>
          </cell>
          <cell r="G61">
            <v>35421.319999999992</v>
          </cell>
          <cell r="H61">
            <v>10108</v>
          </cell>
        </row>
        <row r="62">
          <cell r="C62">
            <v>2063</v>
          </cell>
          <cell r="D62" t="str">
            <v>Intake Primary School</v>
          </cell>
          <cell r="E62">
            <v>0</v>
          </cell>
          <cell r="F62">
            <v>416</v>
          </cell>
          <cell r="G62">
            <v>40817.919999999991</v>
          </cell>
          <cell r="H62">
            <v>11648</v>
          </cell>
        </row>
        <row r="63">
          <cell r="C63">
            <v>2261</v>
          </cell>
          <cell r="D63" t="str">
            <v>Limpsfield Junior School</v>
          </cell>
          <cell r="E63">
            <v>0</v>
          </cell>
          <cell r="F63">
            <v>225</v>
          </cell>
          <cell r="G63">
            <v>22076.999999999996</v>
          </cell>
          <cell r="H63">
            <v>6300</v>
          </cell>
        </row>
        <row r="64">
          <cell r="C64">
            <v>2315</v>
          </cell>
          <cell r="D64" t="str">
            <v>Lound Infant School</v>
          </cell>
          <cell r="E64" t="str">
            <v>Recoupment Academy</v>
          </cell>
          <cell r="F64">
            <v>143</v>
          </cell>
          <cell r="G64">
            <v>14031.159999999996</v>
          </cell>
          <cell r="H64">
            <v>4004</v>
          </cell>
        </row>
        <row r="65">
          <cell r="C65">
            <v>2298</v>
          </cell>
          <cell r="D65" t="str">
            <v>Lound Junior School</v>
          </cell>
          <cell r="E65" t="str">
            <v>Recoupment Academy</v>
          </cell>
          <cell r="F65">
            <v>207</v>
          </cell>
          <cell r="G65">
            <v>20310.839999999997</v>
          </cell>
          <cell r="H65">
            <v>5796</v>
          </cell>
        </row>
        <row r="66">
          <cell r="C66">
            <v>2029</v>
          </cell>
          <cell r="D66" t="str">
            <v>Lowedges Junior Academy</v>
          </cell>
          <cell r="E66" t="str">
            <v>Recoupment Academy</v>
          </cell>
          <cell r="F66">
            <v>297</v>
          </cell>
          <cell r="G66">
            <v>29141.639999999992</v>
          </cell>
          <cell r="H66">
            <v>8316</v>
          </cell>
        </row>
        <row r="67">
          <cell r="C67">
            <v>2045</v>
          </cell>
          <cell r="D67" t="str">
            <v>Lower Meadow Primary School</v>
          </cell>
          <cell r="E67" t="str">
            <v>Recoupment Academy</v>
          </cell>
          <cell r="F67">
            <v>252</v>
          </cell>
          <cell r="G67">
            <v>24726.239999999994</v>
          </cell>
          <cell r="H67">
            <v>7056</v>
          </cell>
        </row>
        <row r="68">
          <cell r="C68">
            <v>2070</v>
          </cell>
          <cell r="D68" t="str">
            <v>Lowfield Community Primary School</v>
          </cell>
          <cell r="E68">
            <v>0</v>
          </cell>
          <cell r="F68">
            <v>395</v>
          </cell>
          <cell r="G68">
            <v>38757.399999999994</v>
          </cell>
          <cell r="H68">
            <v>11060</v>
          </cell>
        </row>
        <row r="69">
          <cell r="C69">
            <v>2292</v>
          </cell>
          <cell r="D69" t="str">
            <v>Loxley Primary School</v>
          </cell>
          <cell r="E69" t="str">
            <v>Recoupment Academy</v>
          </cell>
          <cell r="F69">
            <v>206</v>
          </cell>
          <cell r="G69">
            <v>20212.719999999994</v>
          </cell>
          <cell r="H69">
            <v>5768</v>
          </cell>
        </row>
        <row r="70">
          <cell r="C70">
            <v>2072</v>
          </cell>
          <cell r="D70" t="str">
            <v>Lydgate Infant School</v>
          </cell>
          <cell r="E70">
            <v>0</v>
          </cell>
          <cell r="F70">
            <v>356</v>
          </cell>
          <cell r="G70">
            <v>34930.719999999994</v>
          </cell>
          <cell r="H70">
            <v>9968</v>
          </cell>
        </row>
        <row r="71">
          <cell r="C71">
            <v>2071</v>
          </cell>
          <cell r="D71" t="str">
            <v>Lydgate Junior School</v>
          </cell>
          <cell r="E71">
            <v>0</v>
          </cell>
          <cell r="F71">
            <v>479</v>
          </cell>
          <cell r="G71">
            <v>46999.479999999989</v>
          </cell>
          <cell r="H71">
            <v>13412</v>
          </cell>
        </row>
        <row r="72">
          <cell r="C72">
            <v>2358</v>
          </cell>
          <cell r="D72" t="str">
            <v>Malin Bridge Primary School</v>
          </cell>
          <cell r="E72" t="str">
            <v>Recoupment Academy</v>
          </cell>
          <cell r="F72">
            <v>538</v>
          </cell>
          <cell r="G72">
            <v>52788.55999999999</v>
          </cell>
          <cell r="H72">
            <v>15064</v>
          </cell>
        </row>
        <row r="73">
          <cell r="C73">
            <v>2359</v>
          </cell>
          <cell r="D73" t="str">
            <v>Manor Lodge Community Primary and Nursery School</v>
          </cell>
          <cell r="E73" t="str">
            <v>Recoupment Academy</v>
          </cell>
          <cell r="F73">
            <v>332</v>
          </cell>
          <cell r="G73">
            <v>32575.839999999993</v>
          </cell>
          <cell r="H73">
            <v>9296</v>
          </cell>
        </row>
        <row r="74">
          <cell r="C74">
            <v>2012</v>
          </cell>
          <cell r="D74" t="str">
            <v>Mansel Primary</v>
          </cell>
          <cell r="E74" t="str">
            <v>Recoupment Academy</v>
          </cell>
          <cell r="F74">
            <v>391</v>
          </cell>
          <cell r="G74">
            <v>38364.919999999991</v>
          </cell>
          <cell r="H74">
            <v>10948</v>
          </cell>
        </row>
        <row r="75">
          <cell r="C75">
            <v>2079</v>
          </cell>
          <cell r="D75" t="str">
            <v>Marlcliffe Community Primary School</v>
          </cell>
          <cell r="E75">
            <v>0</v>
          </cell>
          <cell r="F75">
            <v>476</v>
          </cell>
          <cell r="G75">
            <v>46705.119999999988</v>
          </cell>
          <cell r="H75">
            <v>13328</v>
          </cell>
        </row>
        <row r="76">
          <cell r="C76">
            <v>2081</v>
          </cell>
          <cell r="D76" t="str">
            <v>Meersbrook Bank Primary School</v>
          </cell>
          <cell r="E76">
            <v>0</v>
          </cell>
          <cell r="F76">
            <v>206</v>
          </cell>
          <cell r="G76">
            <v>20212.719999999994</v>
          </cell>
          <cell r="H76">
            <v>5768</v>
          </cell>
        </row>
        <row r="77">
          <cell r="C77">
            <v>2013</v>
          </cell>
          <cell r="D77" t="str">
            <v>Meynell Community Primary School</v>
          </cell>
          <cell r="E77" t="str">
            <v>Recoupment Academy</v>
          </cell>
          <cell r="F77">
            <v>382</v>
          </cell>
          <cell r="G77">
            <v>37481.839999999989</v>
          </cell>
          <cell r="H77">
            <v>10696</v>
          </cell>
        </row>
        <row r="78">
          <cell r="C78">
            <v>2346</v>
          </cell>
          <cell r="D78" t="str">
            <v>Monteney Primary School</v>
          </cell>
          <cell r="E78" t="str">
            <v>Recoupment Academy</v>
          </cell>
          <cell r="F78">
            <v>401</v>
          </cell>
          <cell r="G78">
            <v>39346.119999999988</v>
          </cell>
          <cell r="H78">
            <v>11228</v>
          </cell>
        </row>
        <row r="79">
          <cell r="C79">
            <v>2257</v>
          </cell>
          <cell r="D79" t="str">
            <v>Mosborough Primary School</v>
          </cell>
          <cell r="E79">
            <v>0</v>
          </cell>
          <cell r="F79">
            <v>415</v>
          </cell>
          <cell r="G79">
            <v>40719.799999999988</v>
          </cell>
          <cell r="H79">
            <v>11620</v>
          </cell>
        </row>
        <row r="80">
          <cell r="C80">
            <v>2092</v>
          </cell>
          <cell r="D80" t="str">
            <v>Mundella Primary School</v>
          </cell>
          <cell r="E80">
            <v>0</v>
          </cell>
          <cell r="F80">
            <v>419</v>
          </cell>
          <cell r="G80">
            <v>41112.279999999992</v>
          </cell>
          <cell r="H80">
            <v>11732</v>
          </cell>
        </row>
        <row r="81">
          <cell r="C81">
            <v>2002</v>
          </cell>
          <cell r="D81" t="str">
            <v>Nether Edge Primary School</v>
          </cell>
          <cell r="E81" t="str">
            <v>Recoupment Academy</v>
          </cell>
          <cell r="F81">
            <v>416</v>
          </cell>
          <cell r="G81">
            <v>40817.919999999991</v>
          </cell>
          <cell r="H81">
            <v>11648</v>
          </cell>
        </row>
        <row r="82">
          <cell r="C82">
            <v>2221</v>
          </cell>
          <cell r="D82" t="str">
            <v>Nether Green Infant School</v>
          </cell>
          <cell r="E82">
            <v>0</v>
          </cell>
          <cell r="F82">
            <v>201</v>
          </cell>
          <cell r="G82">
            <v>19722.119999999995</v>
          </cell>
          <cell r="H82">
            <v>5628</v>
          </cell>
        </row>
        <row r="83">
          <cell r="C83">
            <v>2087</v>
          </cell>
          <cell r="D83" t="str">
            <v>Nether Green Junior School</v>
          </cell>
          <cell r="E83">
            <v>0</v>
          </cell>
          <cell r="F83">
            <v>377</v>
          </cell>
          <cell r="G83">
            <v>36991.239999999991</v>
          </cell>
          <cell r="H83">
            <v>10556</v>
          </cell>
        </row>
        <row r="84">
          <cell r="C84">
            <v>2272</v>
          </cell>
          <cell r="D84" t="str">
            <v>Netherthorpe Primary School</v>
          </cell>
          <cell r="E84">
            <v>0</v>
          </cell>
          <cell r="F84">
            <v>216</v>
          </cell>
          <cell r="G84">
            <v>21193.919999999995</v>
          </cell>
          <cell r="H84">
            <v>6048</v>
          </cell>
        </row>
        <row r="85">
          <cell r="C85">
            <v>2309</v>
          </cell>
          <cell r="D85" t="str">
            <v>Nook Lane Junior School</v>
          </cell>
          <cell r="E85" t="str">
            <v>Recoupment Academy</v>
          </cell>
          <cell r="F85">
            <v>240</v>
          </cell>
          <cell r="G85">
            <v>23548.799999999996</v>
          </cell>
          <cell r="H85">
            <v>6720</v>
          </cell>
        </row>
        <row r="86">
          <cell r="C86">
            <v>2051</v>
          </cell>
          <cell r="D86" t="str">
            <v>Norfolk Community Primary School</v>
          </cell>
          <cell r="E86" t="str">
            <v>Recoupment Academy</v>
          </cell>
          <cell r="F86">
            <v>407</v>
          </cell>
          <cell r="G86">
            <v>39934.839999999989</v>
          </cell>
          <cell r="H86">
            <v>11396</v>
          </cell>
        </row>
        <row r="87">
          <cell r="C87">
            <v>3010</v>
          </cell>
          <cell r="D87" t="str">
            <v>Norton Free Church of England Primary School</v>
          </cell>
          <cell r="E87">
            <v>0</v>
          </cell>
          <cell r="F87">
            <v>215</v>
          </cell>
          <cell r="G87">
            <v>21095.799999999996</v>
          </cell>
          <cell r="H87">
            <v>6020</v>
          </cell>
        </row>
        <row r="88">
          <cell r="C88">
            <v>2018</v>
          </cell>
          <cell r="D88" t="str">
            <v>Oasis Academy Fir Vale</v>
          </cell>
          <cell r="E88" t="str">
            <v>Recoupment Academy</v>
          </cell>
          <cell r="F88">
            <v>412</v>
          </cell>
          <cell r="G88">
            <v>40425.439999999988</v>
          </cell>
          <cell r="H88">
            <v>11536</v>
          </cell>
        </row>
        <row r="89">
          <cell r="C89">
            <v>2019</v>
          </cell>
          <cell r="D89" t="str">
            <v>Oasis Academy Watermead</v>
          </cell>
          <cell r="E89" t="str">
            <v>Recoupment Academy</v>
          </cell>
          <cell r="F89">
            <v>385</v>
          </cell>
          <cell r="G89">
            <v>37776.19999999999</v>
          </cell>
          <cell r="H89">
            <v>10780</v>
          </cell>
        </row>
        <row r="90">
          <cell r="C90">
            <v>2313</v>
          </cell>
          <cell r="D90" t="str">
            <v>Oughtibridge Primary School</v>
          </cell>
          <cell r="E90" t="str">
            <v>Recoupment Academy</v>
          </cell>
          <cell r="F90">
            <v>414</v>
          </cell>
          <cell r="G90">
            <v>40621.679999999993</v>
          </cell>
          <cell r="H90">
            <v>11592</v>
          </cell>
        </row>
        <row r="91">
          <cell r="C91">
            <v>2093</v>
          </cell>
          <cell r="D91" t="str">
            <v>Owler Brook Primary School</v>
          </cell>
          <cell r="E91" t="str">
            <v>Recoupment Academy</v>
          </cell>
          <cell r="F91">
            <v>409</v>
          </cell>
          <cell r="G91">
            <v>40131.079999999987</v>
          </cell>
          <cell r="H91">
            <v>11452</v>
          </cell>
        </row>
        <row r="92">
          <cell r="C92">
            <v>3428</v>
          </cell>
          <cell r="D92" t="str">
            <v>Parson Cross Church of England Primary School</v>
          </cell>
          <cell r="E92">
            <v>0</v>
          </cell>
          <cell r="F92">
            <v>208</v>
          </cell>
          <cell r="G92">
            <v>20408.959999999995</v>
          </cell>
          <cell r="H92">
            <v>5824</v>
          </cell>
        </row>
        <row r="93">
          <cell r="C93">
            <v>2332</v>
          </cell>
          <cell r="D93" t="str">
            <v>Phillimore Community Primary School</v>
          </cell>
          <cell r="E93" t="str">
            <v>Recoupment Academy</v>
          </cell>
          <cell r="F93">
            <v>389</v>
          </cell>
          <cell r="G93">
            <v>38168.679999999993</v>
          </cell>
          <cell r="H93">
            <v>10892</v>
          </cell>
        </row>
        <row r="94">
          <cell r="C94">
            <v>3433</v>
          </cell>
          <cell r="D94" t="str">
            <v>Pipworth Community Primary School</v>
          </cell>
          <cell r="E94">
            <v>0</v>
          </cell>
          <cell r="F94">
            <v>384</v>
          </cell>
          <cell r="G94">
            <v>37678.079999999987</v>
          </cell>
          <cell r="H94">
            <v>10752</v>
          </cell>
        </row>
        <row r="95">
          <cell r="C95">
            <v>3427</v>
          </cell>
          <cell r="D95" t="str">
            <v>Porter Croft Church of England Primary Academy</v>
          </cell>
          <cell r="E95" t="str">
            <v>Recoupment Academy</v>
          </cell>
          <cell r="F95">
            <v>215</v>
          </cell>
          <cell r="G95">
            <v>21095.799999999996</v>
          </cell>
          <cell r="H95">
            <v>6020</v>
          </cell>
        </row>
        <row r="96">
          <cell r="C96">
            <v>2347</v>
          </cell>
          <cell r="D96" t="str">
            <v>Prince Edward Primary School</v>
          </cell>
          <cell r="E96">
            <v>0</v>
          </cell>
          <cell r="F96">
            <v>412</v>
          </cell>
          <cell r="G96">
            <v>40425.439999999988</v>
          </cell>
          <cell r="H96">
            <v>11536</v>
          </cell>
        </row>
        <row r="97">
          <cell r="C97">
            <v>2366</v>
          </cell>
          <cell r="D97" t="str">
            <v>Pye Bank CofE Primary School</v>
          </cell>
          <cell r="E97" t="str">
            <v>Recoupment Academy</v>
          </cell>
          <cell r="F97">
            <v>430</v>
          </cell>
          <cell r="G97">
            <v>42191.599999999991</v>
          </cell>
          <cell r="H97">
            <v>12040</v>
          </cell>
        </row>
        <row r="98">
          <cell r="C98">
            <v>2363</v>
          </cell>
          <cell r="D98" t="str">
            <v>Rainbow Forge Primary Academy</v>
          </cell>
          <cell r="E98" t="str">
            <v>Recoupment Academy</v>
          </cell>
          <cell r="F98">
            <v>292</v>
          </cell>
          <cell r="G98">
            <v>28651.039999999994</v>
          </cell>
          <cell r="H98">
            <v>8176</v>
          </cell>
        </row>
        <row r="99">
          <cell r="C99">
            <v>2334</v>
          </cell>
          <cell r="D99" t="str">
            <v>Reignhead Primary School</v>
          </cell>
          <cell r="E99">
            <v>0</v>
          </cell>
          <cell r="F99">
            <v>240</v>
          </cell>
          <cell r="G99">
            <v>23548.799999999996</v>
          </cell>
          <cell r="H99">
            <v>6720</v>
          </cell>
        </row>
        <row r="100">
          <cell r="C100">
            <v>2338</v>
          </cell>
          <cell r="D100" t="str">
            <v>Rivelin Primary School</v>
          </cell>
          <cell r="E100">
            <v>0</v>
          </cell>
          <cell r="F100">
            <v>375</v>
          </cell>
          <cell r="G100">
            <v>36794.999999999993</v>
          </cell>
          <cell r="H100">
            <v>10500</v>
          </cell>
        </row>
        <row r="101">
          <cell r="C101">
            <v>2306</v>
          </cell>
          <cell r="D101" t="str">
            <v>Royd Nursery and Infant School</v>
          </cell>
          <cell r="E101">
            <v>0</v>
          </cell>
          <cell r="F101">
            <v>127</v>
          </cell>
          <cell r="G101">
            <v>12461.239999999996</v>
          </cell>
          <cell r="H101">
            <v>3556</v>
          </cell>
        </row>
        <row r="102">
          <cell r="C102">
            <v>3401</v>
          </cell>
          <cell r="D102" t="str">
            <v>Sacred Heart School, A Catholic Voluntary Academy</v>
          </cell>
          <cell r="E102" t="str">
            <v>Recoupment Academy</v>
          </cell>
          <cell r="F102">
            <v>201</v>
          </cell>
          <cell r="G102">
            <v>19722.119999999995</v>
          </cell>
          <cell r="H102">
            <v>5628</v>
          </cell>
        </row>
        <row r="103">
          <cell r="C103">
            <v>2369</v>
          </cell>
          <cell r="D103" t="str">
            <v>Sharrow Nursery, Infant and Junior School</v>
          </cell>
          <cell r="E103">
            <v>0</v>
          </cell>
          <cell r="F103">
            <v>427</v>
          </cell>
          <cell r="G103">
            <v>41897.239999999991</v>
          </cell>
          <cell r="H103">
            <v>11956</v>
          </cell>
        </row>
        <row r="104">
          <cell r="C104">
            <v>2349</v>
          </cell>
          <cell r="D104" t="str">
            <v>Shooter's Grove Primary School</v>
          </cell>
          <cell r="E104">
            <v>0</v>
          </cell>
          <cell r="F104">
            <v>356</v>
          </cell>
          <cell r="G104">
            <v>34930.719999999994</v>
          </cell>
          <cell r="H104">
            <v>9968</v>
          </cell>
        </row>
        <row r="105">
          <cell r="C105">
            <v>2360</v>
          </cell>
          <cell r="D105" t="str">
            <v>Shortbrook Primary School</v>
          </cell>
          <cell r="E105">
            <v>0</v>
          </cell>
          <cell r="F105">
            <v>85</v>
          </cell>
          <cell r="G105">
            <v>8340.1999999999971</v>
          </cell>
          <cell r="H105">
            <v>2380</v>
          </cell>
        </row>
        <row r="106">
          <cell r="C106">
            <v>2009</v>
          </cell>
          <cell r="D106" t="str">
            <v>Southey Green Primary School and Nurseries</v>
          </cell>
          <cell r="E106" t="str">
            <v>Recoupment Academy</v>
          </cell>
          <cell r="F106">
            <v>620</v>
          </cell>
          <cell r="G106">
            <v>60834.399999999987</v>
          </cell>
          <cell r="H106">
            <v>17360</v>
          </cell>
        </row>
        <row r="107">
          <cell r="C107">
            <v>2329</v>
          </cell>
          <cell r="D107" t="str">
            <v>Springfield Primary School</v>
          </cell>
          <cell r="E107">
            <v>0</v>
          </cell>
          <cell r="F107">
            <v>200</v>
          </cell>
          <cell r="G107">
            <v>19623.999999999996</v>
          </cell>
          <cell r="H107">
            <v>5600</v>
          </cell>
        </row>
        <row r="108">
          <cell r="C108">
            <v>5202</v>
          </cell>
          <cell r="D108" t="str">
            <v>St Ann's Catholic Primary School, A Voluntary Academy</v>
          </cell>
          <cell r="E108" t="str">
            <v>Recoupment Academy</v>
          </cell>
          <cell r="F108">
            <v>101</v>
          </cell>
          <cell r="G108">
            <v>9910.1199999999972</v>
          </cell>
          <cell r="H108">
            <v>2828</v>
          </cell>
        </row>
        <row r="109">
          <cell r="C109">
            <v>3402</v>
          </cell>
          <cell r="D109" t="str">
            <v>St Catherine's Catholic Primary School (Hallam)</v>
          </cell>
          <cell r="E109" t="str">
            <v>Recoupment Academy</v>
          </cell>
          <cell r="F109">
            <v>427</v>
          </cell>
          <cell r="G109">
            <v>41897.239999999991</v>
          </cell>
          <cell r="H109">
            <v>11956</v>
          </cell>
        </row>
        <row r="110">
          <cell r="C110">
            <v>2017</v>
          </cell>
          <cell r="D110" t="str">
            <v>St John Fisher Primary, A Catholic Voluntary Academy</v>
          </cell>
          <cell r="E110" t="str">
            <v>Recoupment Academy</v>
          </cell>
          <cell r="F110">
            <v>209</v>
          </cell>
          <cell r="G110">
            <v>20507.079999999994</v>
          </cell>
          <cell r="H110">
            <v>5852</v>
          </cell>
        </row>
        <row r="111">
          <cell r="C111">
            <v>5203</v>
          </cell>
          <cell r="D111" t="str">
            <v>St Joseph's Primary School</v>
          </cell>
          <cell r="E111" t="str">
            <v>Recoupment Academy</v>
          </cell>
          <cell r="F111">
            <v>209</v>
          </cell>
          <cell r="G111">
            <v>20507.079999999994</v>
          </cell>
          <cell r="H111">
            <v>5852</v>
          </cell>
        </row>
        <row r="112">
          <cell r="C112">
            <v>3406</v>
          </cell>
          <cell r="D112" t="str">
            <v>St Marie's School, A Catholic Voluntary Academy</v>
          </cell>
          <cell r="E112" t="str">
            <v>Recoupment Academy</v>
          </cell>
          <cell r="F112">
            <v>213</v>
          </cell>
          <cell r="G112">
            <v>20899.559999999994</v>
          </cell>
          <cell r="H112">
            <v>5964</v>
          </cell>
        </row>
        <row r="113">
          <cell r="C113">
            <v>2020</v>
          </cell>
          <cell r="D113" t="str">
            <v>St Mary's Church of England Primary School</v>
          </cell>
          <cell r="E113" t="str">
            <v>Recoupment Academy</v>
          </cell>
          <cell r="F113">
            <v>210</v>
          </cell>
          <cell r="G113">
            <v>20605.199999999993</v>
          </cell>
          <cell r="H113">
            <v>5880</v>
          </cell>
        </row>
        <row r="114">
          <cell r="C114">
            <v>3423</v>
          </cell>
          <cell r="D114" t="str">
            <v>St Mary's Primary School, A Catholic Voluntary Academy</v>
          </cell>
          <cell r="E114" t="str">
            <v>Recoupment Academy</v>
          </cell>
          <cell r="F114">
            <v>176</v>
          </cell>
          <cell r="G114">
            <v>17269.119999999995</v>
          </cell>
          <cell r="H114">
            <v>4928</v>
          </cell>
        </row>
        <row r="115">
          <cell r="C115">
            <v>5207</v>
          </cell>
          <cell r="D115" t="str">
            <v>St Patrick's Catholic Voluntary Academy</v>
          </cell>
          <cell r="E115" t="str">
            <v>Recoupment Academy</v>
          </cell>
          <cell r="F115">
            <v>279</v>
          </cell>
          <cell r="G115">
            <v>27375.479999999992</v>
          </cell>
          <cell r="H115">
            <v>7812</v>
          </cell>
        </row>
        <row r="116">
          <cell r="C116">
            <v>5208</v>
          </cell>
          <cell r="D116" t="str">
            <v>St Theresa's Catholic Primary School</v>
          </cell>
          <cell r="E116">
            <v>0</v>
          </cell>
          <cell r="F116">
            <v>207</v>
          </cell>
          <cell r="G116">
            <v>20310.839999999997</v>
          </cell>
          <cell r="H116">
            <v>5796</v>
          </cell>
        </row>
        <row r="117">
          <cell r="C117">
            <v>3424</v>
          </cell>
          <cell r="D117" t="str">
            <v>St Thomas More Catholic Primary, A Voluntary Academy</v>
          </cell>
          <cell r="E117" t="str">
            <v>Recoupment Academy</v>
          </cell>
          <cell r="F117">
            <v>206</v>
          </cell>
          <cell r="G117">
            <v>20212.719999999994</v>
          </cell>
          <cell r="H117">
            <v>5768</v>
          </cell>
        </row>
        <row r="118">
          <cell r="C118">
            <v>3414</v>
          </cell>
          <cell r="D118" t="str">
            <v>St Thomas of Canterbury School, a Catholic Voluntary Academy</v>
          </cell>
          <cell r="E118" t="str">
            <v>Recoupment Academy</v>
          </cell>
          <cell r="F118">
            <v>203</v>
          </cell>
          <cell r="G118">
            <v>19918.359999999997</v>
          </cell>
          <cell r="H118">
            <v>5684</v>
          </cell>
        </row>
        <row r="119">
          <cell r="C119">
            <v>3412</v>
          </cell>
          <cell r="D119" t="str">
            <v>St Wilfrid's Catholic Primary School</v>
          </cell>
          <cell r="E119" t="str">
            <v>Recoupment Academy</v>
          </cell>
          <cell r="F119">
            <v>291</v>
          </cell>
          <cell r="G119">
            <v>28552.919999999995</v>
          </cell>
          <cell r="H119">
            <v>8148</v>
          </cell>
        </row>
        <row r="120">
          <cell r="C120">
            <v>2294</v>
          </cell>
          <cell r="D120" t="str">
            <v>Stannington Infant School</v>
          </cell>
          <cell r="E120" t="str">
            <v>Recoupment Academy</v>
          </cell>
          <cell r="F120">
            <v>174</v>
          </cell>
          <cell r="G120">
            <v>17072.879999999997</v>
          </cell>
          <cell r="H120">
            <v>4872</v>
          </cell>
        </row>
        <row r="121">
          <cell r="C121">
            <v>2303</v>
          </cell>
          <cell r="D121" t="str">
            <v>Stocksbridge Junior School</v>
          </cell>
          <cell r="E121">
            <v>0</v>
          </cell>
          <cell r="F121">
            <v>278</v>
          </cell>
          <cell r="G121">
            <v>27277.359999999993</v>
          </cell>
          <cell r="H121">
            <v>7784</v>
          </cell>
        </row>
        <row r="122">
          <cell r="C122">
            <v>2302</v>
          </cell>
          <cell r="D122" t="str">
            <v>Stocksbridge Nursery Infant School</v>
          </cell>
          <cell r="E122" t="str">
            <v>Recoupment Academy</v>
          </cell>
          <cell r="F122">
            <v>198</v>
          </cell>
          <cell r="G122">
            <v>19427.759999999995</v>
          </cell>
          <cell r="H122">
            <v>5544</v>
          </cell>
        </row>
        <row r="123">
          <cell r="C123">
            <v>2350</v>
          </cell>
          <cell r="D123" t="str">
            <v>Stradbroke Primary School</v>
          </cell>
          <cell r="E123">
            <v>0</v>
          </cell>
          <cell r="F123">
            <v>416</v>
          </cell>
          <cell r="G123">
            <v>40817.919999999991</v>
          </cell>
          <cell r="H123">
            <v>11648</v>
          </cell>
        </row>
        <row r="124">
          <cell r="C124">
            <v>2230</v>
          </cell>
          <cell r="D124" t="str">
            <v>Tinsley Meadows Primary School</v>
          </cell>
          <cell r="E124" t="str">
            <v>Recoupment Academy</v>
          </cell>
          <cell r="F124">
            <v>529</v>
          </cell>
          <cell r="G124">
            <v>51905.479999999989</v>
          </cell>
          <cell r="H124">
            <v>14812</v>
          </cell>
        </row>
        <row r="125">
          <cell r="C125">
            <v>5206</v>
          </cell>
          <cell r="D125" t="str">
            <v>Totley All Saints Church of England Voluntary Aided Primary School</v>
          </cell>
          <cell r="E125" t="str">
            <v>Recoupment Academy</v>
          </cell>
          <cell r="F125">
            <v>210</v>
          </cell>
          <cell r="G125">
            <v>20605.199999999993</v>
          </cell>
          <cell r="H125">
            <v>5880</v>
          </cell>
        </row>
        <row r="126">
          <cell r="C126">
            <v>2203</v>
          </cell>
          <cell r="D126" t="str">
            <v>Totley Primary School</v>
          </cell>
          <cell r="E126" t="str">
            <v>Recoupment Academy</v>
          </cell>
          <cell r="F126">
            <v>423</v>
          </cell>
          <cell r="G126">
            <v>41504.759999999987</v>
          </cell>
          <cell r="H126">
            <v>11844</v>
          </cell>
        </row>
        <row r="127">
          <cell r="C127">
            <v>2351</v>
          </cell>
          <cell r="D127" t="str">
            <v>Walkley Primary School</v>
          </cell>
          <cell r="E127">
            <v>0</v>
          </cell>
          <cell r="F127">
            <v>386</v>
          </cell>
          <cell r="G127">
            <v>37874.319999999992</v>
          </cell>
          <cell r="H127">
            <v>10808</v>
          </cell>
        </row>
        <row r="128">
          <cell r="C128">
            <v>3432</v>
          </cell>
          <cell r="D128" t="str">
            <v>Watercliffe Meadow Community Primary School</v>
          </cell>
          <cell r="E128">
            <v>0</v>
          </cell>
          <cell r="F128">
            <v>412</v>
          </cell>
          <cell r="G128">
            <v>40425.439999999988</v>
          </cell>
          <cell r="H128">
            <v>11536</v>
          </cell>
        </row>
        <row r="129">
          <cell r="C129">
            <v>2319</v>
          </cell>
          <cell r="D129" t="str">
            <v>Waterthorpe Infant School</v>
          </cell>
          <cell r="E129">
            <v>0</v>
          </cell>
          <cell r="F129">
            <v>124</v>
          </cell>
          <cell r="G129">
            <v>12166.879999999997</v>
          </cell>
          <cell r="H129">
            <v>3472</v>
          </cell>
        </row>
        <row r="130">
          <cell r="C130">
            <v>2352</v>
          </cell>
          <cell r="D130" t="str">
            <v>Westways Primary School</v>
          </cell>
          <cell r="E130">
            <v>0</v>
          </cell>
          <cell r="F130">
            <v>582</v>
          </cell>
          <cell r="G130">
            <v>57105.839999999989</v>
          </cell>
          <cell r="H130">
            <v>16296</v>
          </cell>
        </row>
        <row r="131">
          <cell r="C131">
            <v>2311</v>
          </cell>
          <cell r="D131" t="str">
            <v>Wharncliffe Side Primary School</v>
          </cell>
          <cell r="E131" t="str">
            <v>Recoupment Academy</v>
          </cell>
          <cell r="F131">
            <v>131</v>
          </cell>
          <cell r="G131">
            <v>12853.719999999998</v>
          </cell>
          <cell r="H131">
            <v>3668</v>
          </cell>
        </row>
        <row r="132">
          <cell r="C132">
            <v>2040</v>
          </cell>
          <cell r="D132" t="str">
            <v>Whiteways Primary School</v>
          </cell>
          <cell r="E132" t="str">
            <v>Recoupment Academy</v>
          </cell>
          <cell r="F132">
            <v>386</v>
          </cell>
          <cell r="G132">
            <v>37874.319999999992</v>
          </cell>
          <cell r="H132">
            <v>10808</v>
          </cell>
        </row>
        <row r="133">
          <cell r="C133">
            <v>2027</v>
          </cell>
          <cell r="D133" t="str">
            <v>Wincobank Nursery and Infant Academy</v>
          </cell>
          <cell r="E133" t="str">
            <v>Recoupment Academy</v>
          </cell>
          <cell r="F133">
            <v>123</v>
          </cell>
          <cell r="G133">
            <v>12068.759999999997</v>
          </cell>
          <cell r="H133">
            <v>3444</v>
          </cell>
        </row>
        <row r="134">
          <cell r="C134">
            <v>2361</v>
          </cell>
          <cell r="D134" t="str">
            <v>Windmill Hill Primary School</v>
          </cell>
          <cell r="E134" t="str">
            <v>Recoupment Academy</v>
          </cell>
          <cell r="F134">
            <v>301</v>
          </cell>
          <cell r="G134">
            <v>29534.119999999992</v>
          </cell>
          <cell r="H134">
            <v>8428</v>
          </cell>
        </row>
        <row r="135">
          <cell r="C135">
            <v>2043</v>
          </cell>
          <cell r="D135" t="str">
            <v>Wisewood Community Primary School</v>
          </cell>
          <cell r="E135" t="str">
            <v>Recoupment Academy</v>
          </cell>
          <cell r="F135">
            <v>165</v>
          </cell>
          <cell r="G135">
            <v>16189.799999999996</v>
          </cell>
          <cell r="H135">
            <v>4620</v>
          </cell>
        </row>
        <row r="136">
          <cell r="C136">
            <v>2139</v>
          </cell>
          <cell r="D136" t="str">
            <v>Woodhouse West Primary School</v>
          </cell>
          <cell r="E136" t="str">
            <v>Recoupment Academy</v>
          </cell>
          <cell r="F136">
            <v>361</v>
          </cell>
          <cell r="G136">
            <v>35421.319999999992</v>
          </cell>
          <cell r="H136">
            <v>10108</v>
          </cell>
        </row>
        <row r="137">
          <cell r="C137">
            <v>2034</v>
          </cell>
          <cell r="D137" t="str">
            <v>Woodlands Primary School</v>
          </cell>
          <cell r="E137" t="str">
            <v>Recoupment Academy</v>
          </cell>
          <cell r="F137">
            <v>403</v>
          </cell>
          <cell r="G137">
            <v>39542.359999999993</v>
          </cell>
          <cell r="H137">
            <v>11284</v>
          </cell>
        </row>
        <row r="138">
          <cell r="C138">
            <v>2324</v>
          </cell>
          <cell r="D138" t="str">
            <v>Woodseats Primary School</v>
          </cell>
          <cell r="E138" t="str">
            <v>Recoupment Academy</v>
          </cell>
          <cell r="F138">
            <v>369</v>
          </cell>
          <cell r="G138">
            <v>36206.279999999992</v>
          </cell>
          <cell r="H138">
            <v>10332</v>
          </cell>
        </row>
        <row r="139">
          <cell r="C139">
            <v>2327</v>
          </cell>
          <cell r="D139" t="str">
            <v>Woodthorpe Primary School</v>
          </cell>
          <cell r="E139" t="str">
            <v>Recoupment Academy</v>
          </cell>
          <cell r="F139">
            <v>398</v>
          </cell>
          <cell r="G139">
            <v>39051.759999999987</v>
          </cell>
          <cell r="H139">
            <v>11144</v>
          </cell>
        </row>
        <row r="140">
          <cell r="C140">
            <v>2321</v>
          </cell>
          <cell r="D140" t="str">
            <v>Wybourn Community Primary &amp; Nursery School</v>
          </cell>
          <cell r="E140" t="str">
            <v>Recoupment Academy</v>
          </cell>
          <cell r="F140">
            <v>420</v>
          </cell>
          <cell r="G140">
            <v>41210.399999999987</v>
          </cell>
          <cell r="H140">
            <v>11760</v>
          </cell>
        </row>
        <row r="142">
          <cell r="D142" t="str">
            <v>Total Primary</v>
          </cell>
          <cell r="F142">
            <v>43254</v>
          </cell>
          <cell r="G142">
            <v>4244082.4799999986</v>
          </cell>
          <cell r="H142">
            <v>1211112</v>
          </cell>
        </row>
        <row r="143">
          <cell r="F143">
            <v>0</v>
          </cell>
        </row>
        <row r="144">
          <cell r="D144" t="str">
            <v>Secondary</v>
          </cell>
          <cell r="G144">
            <v>64.72</v>
          </cell>
          <cell r="H144">
            <v>23</v>
          </cell>
        </row>
        <row r="146">
          <cell r="C146">
            <v>5401</v>
          </cell>
          <cell r="D146" t="str">
            <v>All Saints' Catholic High School</v>
          </cell>
          <cell r="E146" t="str">
            <v>Recoupment Academy</v>
          </cell>
          <cell r="F146">
            <v>1040</v>
          </cell>
          <cell r="G146">
            <v>67308.800000000003</v>
          </cell>
          <cell r="H146">
            <v>23920</v>
          </cell>
        </row>
        <row r="147">
          <cell r="C147">
            <v>4017</v>
          </cell>
          <cell r="D147" t="str">
            <v>Bradfield School</v>
          </cell>
          <cell r="E147" t="str">
            <v>Recoupment Academy</v>
          </cell>
          <cell r="F147">
            <v>1086</v>
          </cell>
          <cell r="G147">
            <v>70285.919999999998</v>
          </cell>
          <cell r="H147">
            <v>24978</v>
          </cell>
        </row>
        <row r="148">
          <cell r="C148">
            <v>4000</v>
          </cell>
          <cell r="D148" t="str">
            <v>Chaucer School</v>
          </cell>
          <cell r="E148" t="str">
            <v>Recoupment Academy</v>
          </cell>
          <cell r="F148">
            <v>822</v>
          </cell>
          <cell r="G148">
            <v>53199.839999999997</v>
          </cell>
          <cell r="H148">
            <v>18906</v>
          </cell>
        </row>
        <row r="149">
          <cell r="C149">
            <v>4012</v>
          </cell>
          <cell r="D149" t="str">
            <v>Ecclesfield School</v>
          </cell>
          <cell r="E149" t="str">
            <v>Recoupment Academy</v>
          </cell>
          <cell r="F149">
            <v>1718</v>
          </cell>
          <cell r="G149">
            <v>111188.95999999999</v>
          </cell>
          <cell r="H149">
            <v>39514</v>
          </cell>
        </row>
        <row r="150">
          <cell r="C150">
            <v>4280</v>
          </cell>
          <cell r="D150" t="str">
            <v>Fir Vale School</v>
          </cell>
          <cell r="E150" t="str">
            <v>Recoupment Academy</v>
          </cell>
          <cell r="F150">
            <v>1026</v>
          </cell>
          <cell r="G150">
            <v>66402.720000000001</v>
          </cell>
          <cell r="H150">
            <v>23598</v>
          </cell>
        </row>
        <row r="151">
          <cell r="C151">
            <v>4003</v>
          </cell>
          <cell r="D151" t="str">
            <v>Firth Park Academy</v>
          </cell>
          <cell r="E151" t="str">
            <v>Recoupment Academy</v>
          </cell>
          <cell r="F151">
            <v>1177</v>
          </cell>
          <cell r="G151">
            <v>76175.44</v>
          </cell>
          <cell r="H151">
            <v>27071</v>
          </cell>
        </row>
        <row r="152">
          <cell r="C152">
            <v>4007</v>
          </cell>
          <cell r="D152" t="str">
            <v>Forge Valley School</v>
          </cell>
          <cell r="E152" t="str">
            <v>Recoupment Academy</v>
          </cell>
          <cell r="F152">
            <v>1275</v>
          </cell>
          <cell r="G152">
            <v>82518</v>
          </cell>
          <cell r="H152">
            <v>29325</v>
          </cell>
        </row>
        <row r="153">
          <cell r="C153">
            <v>4278</v>
          </cell>
          <cell r="D153" t="str">
            <v>Handsworth Grange Community Sports College</v>
          </cell>
          <cell r="E153" t="str">
            <v>Recoupment Academy</v>
          </cell>
          <cell r="F153">
            <v>992</v>
          </cell>
          <cell r="G153">
            <v>64202.239999999998</v>
          </cell>
          <cell r="H153">
            <v>22816</v>
          </cell>
        </row>
        <row r="154">
          <cell r="C154">
            <v>4257</v>
          </cell>
          <cell r="D154" t="str">
            <v>High Storrs School</v>
          </cell>
          <cell r="E154" t="str">
            <v>Recoupment Academy</v>
          </cell>
          <cell r="F154">
            <v>1208</v>
          </cell>
          <cell r="G154">
            <v>78181.759999999995</v>
          </cell>
          <cell r="H154">
            <v>27784</v>
          </cell>
        </row>
        <row r="155">
          <cell r="C155">
            <v>4230</v>
          </cell>
          <cell r="D155" t="str">
            <v>King Ecgbert School</v>
          </cell>
          <cell r="E155" t="str">
            <v>Recoupment Academy</v>
          </cell>
          <cell r="F155">
            <v>1069</v>
          </cell>
          <cell r="G155">
            <v>69185.679999999993</v>
          </cell>
          <cell r="H155">
            <v>24587</v>
          </cell>
        </row>
        <row r="156">
          <cell r="C156">
            <v>4259</v>
          </cell>
          <cell r="D156" t="str">
            <v>King Edward VII School</v>
          </cell>
          <cell r="E156">
            <v>0</v>
          </cell>
          <cell r="F156">
            <v>1145</v>
          </cell>
          <cell r="G156">
            <v>74104.399999999994</v>
          </cell>
          <cell r="H156">
            <v>26335</v>
          </cell>
        </row>
        <row r="157">
          <cell r="C157">
            <v>4279</v>
          </cell>
          <cell r="D157" t="str">
            <v>Meadowhead School Academy Trust</v>
          </cell>
          <cell r="E157" t="str">
            <v>Recoupment Academy</v>
          </cell>
          <cell r="F157">
            <v>1636</v>
          </cell>
          <cell r="G157">
            <v>105881.92</v>
          </cell>
          <cell r="H157">
            <v>37628</v>
          </cell>
        </row>
        <row r="158">
          <cell r="C158">
            <v>4015</v>
          </cell>
          <cell r="D158" t="str">
            <v>Mercia School</v>
          </cell>
          <cell r="E158" t="str">
            <v>Recoupment Academy</v>
          </cell>
          <cell r="F158">
            <v>844</v>
          </cell>
          <cell r="G158">
            <v>54623.68</v>
          </cell>
          <cell r="H158">
            <v>19412</v>
          </cell>
        </row>
        <row r="159">
          <cell r="C159">
            <v>4008</v>
          </cell>
          <cell r="D159" t="str">
            <v>Newfield Secondary School</v>
          </cell>
          <cell r="E159" t="str">
            <v>Recoupment Academy</v>
          </cell>
          <cell r="F159">
            <v>1041</v>
          </cell>
          <cell r="G159">
            <v>67373.52</v>
          </cell>
          <cell r="H159">
            <v>23943</v>
          </cell>
        </row>
        <row r="160">
          <cell r="C160">
            <v>5400</v>
          </cell>
          <cell r="D160" t="str">
            <v>Notre Dame High School</v>
          </cell>
          <cell r="E160" t="str">
            <v>Recoupment Academy</v>
          </cell>
          <cell r="F160">
            <v>1065</v>
          </cell>
          <cell r="G160">
            <v>68926.8</v>
          </cell>
          <cell r="H160">
            <v>24495</v>
          </cell>
        </row>
        <row r="161">
          <cell r="C161">
            <v>4006</v>
          </cell>
          <cell r="D161" t="str">
            <v>Outwood Academy City</v>
          </cell>
          <cell r="E161" t="str">
            <v>Recoupment Academy</v>
          </cell>
          <cell r="F161">
            <v>1177</v>
          </cell>
          <cell r="G161">
            <v>76175.44</v>
          </cell>
          <cell r="H161">
            <v>27071</v>
          </cell>
        </row>
        <row r="162">
          <cell r="C162">
            <v>6907</v>
          </cell>
          <cell r="D162" t="str">
            <v>Parkwood E-ACT Academy</v>
          </cell>
          <cell r="E162" t="str">
            <v>Recoupment Academy</v>
          </cell>
          <cell r="F162">
            <v>813</v>
          </cell>
          <cell r="G162">
            <v>52617.36</v>
          </cell>
          <cell r="H162">
            <v>18699</v>
          </cell>
        </row>
        <row r="163">
          <cell r="C163">
            <v>6905</v>
          </cell>
          <cell r="D163" t="str">
            <v>Sheffield Park Academy</v>
          </cell>
          <cell r="E163" t="str">
            <v>Recoupment Academy</v>
          </cell>
          <cell r="F163">
            <v>1060</v>
          </cell>
          <cell r="G163">
            <v>68603.199999999997</v>
          </cell>
          <cell r="H163">
            <v>24380</v>
          </cell>
        </row>
        <row r="164">
          <cell r="C164">
            <v>6906</v>
          </cell>
          <cell r="D164" t="str">
            <v>Sheffield Springs Academy</v>
          </cell>
          <cell r="E164" t="str">
            <v>Recoupment Academy</v>
          </cell>
          <cell r="F164">
            <v>1054</v>
          </cell>
          <cell r="G164">
            <v>68214.880000000005</v>
          </cell>
          <cell r="H164">
            <v>24242</v>
          </cell>
        </row>
        <row r="165">
          <cell r="C165">
            <v>4229</v>
          </cell>
          <cell r="D165" t="str">
            <v>Silverdale School</v>
          </cell>
          <cell r="E165" t="str">
            <v>Recoupment Academy</v>
          </cell>
          <cell r="F165">
            <v>1020</v>
          </cell>
          <cell r="G165">
            <v>66014.399999999994</v>
          </cell>
          <cell r="H165">
            <v>23460</v>
          </cell>
        </row>
        <row r="166">
          <cell r="C166">
            <v>4271</v>
          </cell>
          <cell r="D166" t="str">
            <v>Stocksbridge High School</v>
          </cell>
          <cell r="E166" t="str">
            <v>Recoupment Academy</v>
          </cell>
          <cell r="F166">
            <v>799</v>
          </cell>
          <cell r="G166">
            <v>51711.28</v>
          </cell>
          <cell r="H166">
            <v>18377</v>
          </cell>
        </row>
        <row r="167">
          <cell r="C167">
            <v>4234</v>
          </cell>
          <cell r="D167" t="str">
            <v>Tapton School</v>
          </cell>
          <cell r="E167" t="str">
            <v>Recoupment Academy</v>
          </cell>
          <cell r="F167">
            <v>1334</v>
          </cell>
          <cell r="G167">
            <v>86336.48</v>
          </cell>
          <cell r="H167">
            <v>30682</v>
          </cell>
        </row>
        <row r="168">
          <cell r="C168">
            <v>4276</v>
          </cell>
          <cell r="D168" t="str">
            <v>The Birley Academy</v>
          </cell>
          <cell r="E168" t="str">
            <v>Recoupment Academy</v>
          </cell>
          <cell r="F168">
            <v>1075</v>
          </cell>
          <cell r="G168">
            <v>69574</v>
          </cell>
          <cell r="H168">
            <v>24725</v>
          </cell>
        </row>
        <row r="169">
          <cell r="C169">
            <v>4004</v>
          </cell>
          <cell r="D169" t="str">
            <v>UTC Sheffield City Centre</v>
          </cell>
          <cell r="E169" t="str">
            <v>Recoupment Academy</v>
          </cell>
          <cell r="F169">
            <v>301</v>
          </cell>
          <cell r="G169">
            <v>19480.72</v>
          </cell>
          <cell r="H169">
            <v>6923</v>
          </cell>
        </row>
        <row r="170">
          <cell r="C170">
            <v>4010</v>
          </cell>
          <cell r="D170" t="str">
            <v>UTC Sheffield Olympic Legacy Park</v>
          </cell>
          <cell r="E170" t="str">
            <v>Recoupment Academy</v>
          </cell>
          <cell r="F170">
            <v>298</v>
          </cell>
          <cell r="G170">
            <v>19286.560000000001</v>
          </cell>
          <cell r="H170">
            <v>6854</v>
          </cell>
        </row>
        <row r="171">
          <cell r="C171">
            <v>4013</v>
          </cell>
          <cell r="D171" t="str">
            <v>Westfield School</v>
          </cell>
          <cell r="E171" t="str">
            <v>Recoupment Academy</v>
          </cell>
          <cell r="F171">
            <v>1311</v>
          </cell>
          <cell r="G171">
            <v>84847.92</v>
          </cell>
          <cell r="H171">
            <v>30153</v>
          </cell>
        </row>
        <row r="172">
          <cell r="C172">
            <v>4016</v>
          </cell>
          <cell r="D172" t="str">
            <v>Yewlands Academy</v>
          </cell>
          <cell r="E172" t="str">
            <v>Recoupment Academy</v>
          </cell>
          <cell r="F172">
            <v>944</v>
          </cell>
          <cell r="G172">
            <v>61095.68</v>
          </cell>
          <cell r="H172">
            <v>21712</v>
          </cell>
        </row>
        <row r="174">
          <cell r="D174" t="str">
            <v>Total Secondary</v>
          </cell>
          <cell r="F174">
            <v>28330</v>
          </cell>
          <cell r="G174">
            <v>1833517.5999999999</v>
          </cell>
          <cell r="H174">
            <v>651590</v>
          </cell>
        </row>
        <row r="175">
          <cell r="F175">
            <v>0</v>
          </cell>
        </row>
        <row r="176">
          <cell r="D176" t="str">
            <v>Middle Deemed Secondary</v>
          </cell>
        </row>
        <row r="178">
          <cell r="C178">
            <v>4014</v>
          </cell>
          <cell r="D178" t="str">
            <v>Astrea Academy Sheffield</v>
          </cell>
          <cell r="F178">
            <v>999</v>
          </cell>
          <cell r="G178">
            <v>73372.679999999993</v>
          </cell>
          <cell r="H178">
            <v>24282</v>
          </cell>
        </row>
        <row r="179">
          <cell r="C179">
            <v>4225</v>
          </cell>
          <cell r="D179" t="str">
            <v>Hinde House 2-16 Academy</v>
          </cell>
          <cell r="F179">
            <v>1345</v>
          </cell>
          <cell r="G179">
            <v>100909.4</v>
          </cell>
          <cell r="H179">
            <v>33010</v>
          </cell>
        </row>
        <row r="180">
          <cell r="C180">
            <v>4005</v>
          </cell>
          <cell r="D180" t="str">
            <v>Oasis Academy Don Valley</v>
          </cell>
          <cell r="F180">
            <v>1081</v>
          </cell>
          <cell r="G180">
            <v>83656.319999999992</v>
          </cell>
          <cell r="H180">
            <v>26913</v>
          </cell>
        </row>
        <row r="182">
          <cell r="C182" t="str">
            <v/>
          </cell>
          <cell r="D182" t="str">
            <v>Total Middle Deemed Secondary</v>
          </cell>
          <cell r="F182">
            <v>3425</v>
          </cell>
          <cell r="G182">
            <v>257938.39999999997</v>
          </cell>
          <cell r="H182">
            <v>84205</v>
          </cell>
        </row>
        <row r="184">
          <cell r="D184" t="str">
            <v>Total All Schools</v>
          </cell>
          <cell r="F184">
            <v>75009</v>
          </cell>
          <cell r="G184">
            <v>6335538.4799999986</v>
          </cell>
          <cell r="H184">
            <v>1946907</v>
          </cell>
        </row>
        <row r="186">
          <cell r="C186">
            <v>4998</v>
          </cell>
          <cell r="D186" t="str">
            <v>Astrea Academy - Woodside x 7/12</v>
          </cell>
          <cell r="E186" t="str">
            <v>Recoupment Academy</v>
          </cell>
          <cell r="F186">
            <v>261</v>
          </cell>
          <cell r="G186">
            <v>25609.319999999992</v>
          </cell>
          <cell r="H186">
            <v>7308</v>
          </cell>
        </row>
        <row r="187">
          <cell r="C187">
            <v>4998</v>
          </cell>
          <cell r="D187" t="str">
            <v>Astrea Academy - Woodside x 7/12</v>
          </cell>
          <cell r="E187" t="str">
            <v>Recoupment Academy</v>
          </cell>
          <cell r="F187">
            <v>738</v>
          </cell>
          <cell r="G187">
            <v>47763.360000000001</v>
          </cell>
          <cell r="H187">
            <v>16974</v>
          </cell>
        </row>
        <row r="188">
          <cell r="F188">
            <v>999</v>
          </cell>
          <cell r="G188">
            <v>73372.679999999993</v>
          </cell>
          <cell r="H188">
            <v>24282</v>
          </cell>
        </row>
        <row r="189">
          <cell r="F189">
            <v>0</v>
          </cell>
          <cell r="G189">
            <v>0</v>
          </cell>
          <cell r="H189">
            <v>0</v>
          </cell>
        </row>
        <row r="190">
          <cell r="C190">
            <v>4225</v>
          </cell>
          <cell r="D190" t="str">
            <v>Hinde House - Primary</v>
          </cell>
          <cell r="E190" t="str">
            <v>Recoupment Academy</v>
          </cell>
          <cell r="F190">
            <v>415</v>
          </cell>
          <cell r="G190">
            <v>40719.799999999988</v>
          </cell>
          <cell r="H190">
            <v>11620</v>
          </cell>
        </row>
        <row r="191">
          <cell r="C191">
            <v>4225</v>
          </cell>
          <cell r="D191" t="str">
            <v>Hinde House - Secondary</v>
          </cell>
          <cell r="E191" t="str">
            <v>Recoupment Academy</v>
          </cell>
          <cell r="F191">
            <v>930</v>
          </cell>
          <cell r="G191">
            <v>60189.599999999999</v>
          </cell>
          <cell r="H191">
            <v>21390</v>
          </cell>
        </row>
        <row r="192">
          <cell r="F192">
            <v>1345</v>
          </cell>
          <cell r="G192">
            <v>100909.4</v>
          </cell>
          <cell r="H192">
            <v>33010</v>
          </cell>
        </row>
        <row r="194">
          <cell r="C194">
            <v>4005</v>
          </cell>
          <cell r="D194" t="str">
            <v>Oasis Academy Don Valley</v>
          </cell>
          <cell r="E194" t="str">
            <v>Recoupment Academy</v>
          </cell>
          <cell r="F194">
            <v>410</v>
          </cell>
          <cell r="G194">
            <v>40229.19999999999</v>
          </cell>
          <cell r="H194">
            <v>11480</v>
          </cell>
        </row>
        <row r="195">
          <cell r="C195">
            <v>4005</v>
          </cell>
          <cell r="D195" t="str">
            <v>Oasis Academy Don Valley</v>
          </cell>
          <cell r="E195" t="str">
            <v>Recoupment Academy</v>
          </cell>
          <cell r="F195">
            <v>671</v>
          </cell>
          <cell r="G195">
            <v>43427.12</v>
          </cell>
          <cell r="H195">
            <v>15433</v>
          </cell>
        </row>
        <row r="196">
          <cell r="F196">
            <v>1081</v>
          </cell>
          <cell r="G196">
            <v>83656.319999999992</v>
          </cell>
          <cell r="H196">
            <v>26913</v>
          </cell>
        </row>
        <row r="198">
          <cell r="F198" t="str">
            <v>Special Swimming</v>
          </cell>
          <cell r="G198">
            <v>8.3000000000000007</v>
          </cell>
        </row>
        <row r="199">
          <cell r="D199" t="str">
            <v>Special</v>
          </cell>
          <cell r="E199" t="str">
            <v>Pri Places</v>
          </cell>
          <cell r="G199">
            <v>111.48999999999998</v>
          </cell>
          <cell r="H199">
            <v>18.350000000000001</v>
          </cell>
        </row>
        <row r="200">
          <cell r="G200">
            <v>1.0000000000000002</v>
          </cell>
          <cell r="H200">
            <v>0.16458875235447129</v>
          </cell>
        </row>
        <row r="201">
          <cell r="C201">
            <v>7023</v>
          </cell>
          <cell r="D201" t="str">
            <v>Archdale (Norfolk Park) NIJ</v>
          </cell>
          <cell r="E201">
            <v>95</v>
          </cell>
          <cell r="F201">
            <v>95</v>
          </cell>
          <cell r="G201">
            <v>10591.55</v>
          </cell>
          <cell r="H201">
            <v>1743.2500000000002</v>
          </cell>
        </row>
        <row r="202">
          <cell r="C202">
            <v>7038</v>
          </cell>
          <cell r="D202" t="str">
            <v>Becton</v>
          </cell>
          <cell r="E202">
            <v>14</v>
          </cell>
          <cell r="F202">
            <v>65</v>
          </cell>
          <cell r="G202">
            <v>6823.5499999999984</v>
          </cell>
          <cell r="H202">
            <v>1192.75</v>
          </cell>
        </row>
        <row r="203">
          <cell r="C203">
            <v>5950</v>
          </cell>
          <cell r="D203" t="str">
            <v>Kenwood</v>
          </cell>
          <cell r="F203">
            <v>128</v>
          </cell>
          <cell r="G203">
            <v>13208.319999999998</v>
          </cell>
          <cell r="H203">
            <v>2348.8000000000002</v>
          </cell>
        </row>
        <row r="204">
          <cell r="C204">
            <v>7010</v>
          </cell>
          <cell r="D204" t="str">
            <v>Bents Green</v>
          </cell>
          <cell r="E204">
            <v>0</v>
          </cell>
          <cell r="F204">
            <v>306</v>
          </cell>
          <cell r="G204">
            <v>31576.139999999996</v>
          </cell>
          <cell r="H204">
            <v>5615.1</v>
          </cell>
        </row>
        <row r="205">
          <cell r="C205">
            <v>7000</v>
          </cell>
          <cell r="D205" t="str">
            <v>Discovery</v>
          </cell>
          <cell r="E205">
            <v>0</v>
          </cell>
          <cell r="F205">
            <v>97</v>
          </cell>
          <cell r="G205">
            <v>10009.429999999998</v>
          </cell>
          <cell r="H205">
            <v>1779.95</v>
          </cell>
        </row>
        <row r="206">
          <cell r="C206">
            <v>7040</v>
          </cell>
          <cell r="D206" t="str">
            <v>Heritage Park Community</v>
          </cell>
          <cell r="E206">
            <v>0</v>
          </cell>
          <cell r="F206">
            <v>100</v>
          </cell>
          <cell r="G206">
            <v>10318.999999999998</v>
          </cell>
          <cell r="H206">
            <v>1835.0000000000002</v>
          </cell>
        </row>
        <row r="207">
          <cell r="C207">
            <v>7041</v>
          </cell>
          <cell r="D207" t="str">
            <v>Holgate Meadows Community</v>
          </cell>
          <cell r="E207">
            <v>0</v>
          </cell>
          <cell r="F207">
            <v>95</v>
          </cell>
          <cell r="G207">
            <v>9803.0499999999993</v>
          </cell>
          <cell r="H207">
            <v>1743.2500000000002</v>
          </cell>
        </row>
        <row r="208">
          <cell r="C208">
            <v>7036</v>
          </cell>
          <cell r="D208" t="str">
            <v>Mossbrook IJ</v>
          </cell>
          <cell r="E208">
            <v>179</v>
          </cell>
          <cell r="F208">
            <v>179</v>
          </cell>
          <cell r="G208">
            <v>19956.71</v>
          </cell>
          <cell r="H208">
            <v>3284.65</v>
          </cell>
        </row>
        <row r="209">
          <cell r="C209">
            <v>7043</v>
          </cell>
          <cell r="D209" t="str">
            <v>Seven Hills</v>
          </cell>
          <cell r="E209">
            <v>0</v>
          </cell>
          <cell r="F209">
            <v>225</v>
          </cell>
          <cell r="G209">
            <v>23217.749999999996</v>
          </cell>
          <cell r="H209">
            <v>4128.75</v>
          </cell>
        </row>
        <row r="210">
          <cell r="C210">
            <v>7024</v>
          </cell>
          <cell r="D210" t="str">
            <v>Talbot Sec</v>
          </cell>
          <cell r="E210">
            <v>0</v>
          </cell>
          <cell r="F210">
            <v>236</v>
          </cell>
          <cell r="G210">
            <v>24352.839999999997</v>
          </cell>
          <cell r="H210">
            <v>4330.6000000000004</v>
          </cell>
        </row>
        <row r="211">
          <cell r="C211">
            <v>7013</v>
          </cell>
          <cell r="D211" t="str">
            <v>The Rowan IJ</v>
          </cell>
          <cell r="E211">
            <v>98</v>
          </cell>
          <cell r="F211">
            <v>98</v>
          </cell>
          <cell r="G211">
            <v>10926.019999999999</v>
          </cell>
          <cell r="H211">
            <v>1798.3000000000002</v>
          </cell>
        </row>
        <row r="212">
          <cell r="C212">
            <v>7026</v>
          </cell>
          <cell r="D212" t="str">
            <v>Woolley  Wood NIJ</v>
          </cell>
          <cell r="E212">
            <v>103</v>
          </cell>
          <cell r="F212">
            <v>103</v>
          </cell>
          <cell r="G212">
            <v>11483.469999999998</v>
          </cell>
          <cell r="H212">
            <v>1890.0500000000002</v>
          </cell>
        </row>
        <row r="214">
          <cell r="D214" t="str">
            <v>Total Special</v>
          </cell>
          <cell r="E214">
            <v>489</v>
          </cell>
          <cell r="F214">
            <v>1727</v>
          </cell>
          <cell r="G214">
            <v>182267.83</v>
          </cell>
          <cell r="H214">
            <v>31690.450000000004</v>
          </cell>
        </row>
        <row r="215">
          <cell r="F215">
            <v>0</v>
          </cell>
          <cell r="G215">
            <v>0</v>
          </cell>
          <cell r="H215">
            <v>0</v>
          </cell>
        </row>
        <row r="216">
          <cell r="D216" t="str">
            <v>TOTAL ALL SCHOOLS</v>
          </cell>
          <cell r="F216">
            <v>76736</v>
          </cell>
          <cell r="G216">
            <v>6517806.3099999987</v>
          </cell>
          <cell r="H216">
            <v>1978597.45</v>
          </cell>
        </row>
        <row r="217">
          <cell r="G217">
            <v>0</v>
          </cell>
        </row>
        <row r="219">
          <cell r="G219" t="str">
            <v>Add Deleg</v>
          </cell>
          <cell r="H219" t="str">
            <v>De-deleg</v>
          </cell>
        </row>
        <row r="220">
          <cell r="D220" t="str">
            <v>Maintained</v>
          </cell>
          <cell r="E220">
            <v>0</v>
          </cell>
          <cell r="F220">
            <v>21856</v>
          </cell>
          <cell r="G220">
            <v>2117495.8099999996</v>
          </cell>
          <cell r="H220">
            <v>592375.95000000007</v>
          </cell>
        </row>
        <row r="221">
          <cell r="D221" t="str">
            <v>Academies</v>
          </cell>
          <cell r="F221">
            <v>54880</v>
          </cell>
          <cell r="G221">
            <v>4400310.4999999972</v>
          </cell>
          <cell r="H221">
            <v>1386221.5</v>
          </cell>
        </row>
        <row r="222">
          <cell r="D222" t="str">
            <v>Total</v>
          </cell>
          <cell r="F222">
            <v>76736</v>
          </cell>
          <cell r="G222">
            <v>6517806.3099999968</v>
          </cell>
          <cell r="H222">
            <v>1978597.4500000002</v>
          </cell>
        </row>
        <row r="228">
          <cell r="D228" t="str">
            <v>Primary</v>
          </cell>
          <cell r="F228">
            <v>44340</v>
          </cell>
          <cell r="G228">
            <v>4350640.7999999989</v>
          </cell>
          <cell r="H228">
            <v>1241520</v>
          </cell>
        </row>
        <row r="229">
          <cell r="D229" t="str">
            <v>Secondary</v>
          </cell>
          <cell r="F229">
            <v>30669</v>
          </cell>
          <cell r="G229">
            <v>1984897.6800000002</v>
          </cell>
          <cell r="H229">
            <v>705387</v>
          </cell>
        </row>
        <row r="230">
          <cell r="D230" t="str">
            <v>Special</v>
          </cell>
          <cell r="F230">
            <v>1727</v>
          </cell>
          <cell r="G230">
            <v>182267.83</v>
          </cell>
          <cell r="H230">
            <v>31690.450000000004</v>
          </cell>
        </row>
        <row r="231">
          <cell r="F231">
            <v>76736</v>
          </cell>
          <cell r="G231">
            <v>6517806.3099999987</v>
          </cell>
          <cell r="H231">
            <v>1978597.45</v>
          </cell>
        </row>
        <row r="232">
          <cell r="F232">
            <v>0</v>
          </cell>
          <cell r="G232">
            <v>0</v>
          </cell>
          <cell r="H232">
            <v>0</v>
          </cell>
        </row>
        <row r="233">
          <cell r="D233" t="str">
            <v>Primary</v>
          </cell>
        </row>
        <row r="234">
          <cell r="D234" t="str">
            <v>Maintained</v>
          </cell>
          <cell r="F234">
            <v>19274</v>
          </cell>
          <cell r="G234">
            <v>1891164.8799999997</v>
          </cell>
          <cell r="H234">
            <v>539672</v>
          </cell>
        </row>
        <row r="235">
          <cell r="D235" t="str">
            <v>Academies</v>
          </cell>
          <cell r="F235">
            <v>25066</v>
          </cell>
          <cell r="G235">
            <v>2459475.9199999981</v>
          </cell>
          <cell r="H235">
            <v>701848</v>
          </cell>
        </row>
        <row r="236">
          <cell r="D236" t="str">
            <v>Total</v>
          </cell>
          <cell r="F236">
            <v>44340</v>
          </cell>
          <cell r="G236">
            <v>4350640.799999998</v>
          </cell>
          <cell r="H236">
            <v>1241520</v>
          </cell>
        </row>
        <row r="237">
          <cell r="F237">
            <v>0</v>
          </cell>
          <cell r="G237">
            <v>-6.0390448197722435E-10</v>
          </cell>
          <cell r="H237">
            <v>0</v>
          </cell>
        </row>
        <row r="238">
          <cell r="D238" t="str">
            <v>Secondary</v>
          </cell>
        </row>
        <row r="239">
          <cell r="D239" t="str">
            <v>Maintained</v>
          </cell>
          <cell r="F239">
            <v>1145</v>
          </cell>
          <cell r="G239">
            <v>74104.399999999994</v>
          </cell>
          <cell r="H239">
            <v>26335</v>
          </cell>
        </row>
        <row r="240">
          <cell r="D240" t="str">
            <v>Academies</v>
          </cell>
          <cell r="F240">
            <v>29524</v>
          </cell>
          <cell r="G240">
            <v>1910793.2800000003</v>
          </cell>
          <cell r="H240">
            <v>679052</v>
          </cell>
        </row>
        <row r="241">
          <cell r="D241" t="str">
            <v>Total</v>
          </cell>
          <cell r="F241">
            <v>30669</v>
          </cell>
          <cell r="G241">
            <v>1984897.6800000002</v>
          </cell>
          <cell r="H241">
            <v>705387</v>
          </cell>
        </row>
        <row r="242">
          <cell r="F242">
            <v>0</v>
          </cell>
          <cell r="G242">
            <v>2.9831426218152046E-10</v>
          </cell>
          <cell r="H242">
            <v>0</v>
          </cell>
        </row>
        <row r="244">
          <cell r="D244" t="str">
            <v>Primary</v>
          </cell>
        </row>
        <row r="245">
          <cell r="D245" t="str">
            <v>Maintained</v>
          </cell>
          <cell r="F245">
            <v>19274</v>
          </cell>
          <cell r="G245">
            <v>1891164.8799999997</v>
          </cell>
          <cell r="H245">
            <v>539672</v>
          </cell>
        </row>
        <row r="246">
          <cell r="D246" t="str">
            <v>Academies</v>
          </cell>
          <cell r="F246">
            <v>25066</v>
          </cell>
          <cell r="G246">
            <v>2459475.9199999981</v>
          </cell>
          <cell r="H246">
            <v>701848</v>
          </cell>
        </row>
        <row r="247">
          <cell r="D247" t="str">
            <v>Total</v>
          </cell>
          <cell r="F247">
            <v>44340</v>
          </cell>
          <cell r="G247">
            <v>4350640.799999998</v>
          </cell>
          <cell r="H247">
            <v>1241520</v>
          </cell>
        </row>
        <row r="248">
          <cell r="F248">
            <v>0</v>
          </cell>
          <cell r="G248">
            <v>-6.0390448197722435E-10</v>
          </cell>
          <cell r="H248">
            <v>0</v>
          </cell>
        </row>
        <row r="249">
          <cell r="D249" t="str">
            <v>Secondary</v>
          </cell>
        </row>
        <row r="250">
          <cell r="D250" t="str">
            <v>Maintained</v>
          </cell>
          <cell r="F250">
            <v>1145</v>
          </cell>
          <cell r="G250">
            <v>74104.399999999994</v>
          </cell>
          <cell r="H250">
            <v>26335</v>
          </cell>
        </row>
        <row r="251">
          <cell r="D251" t="str">
            <v>Academies</v>
          </cell>
          <cell r="F251">
            <v>29524</v>
          </cell>
          <cell r="G251">
            <v>1910793.2800000003</v>
          </cell>
          <cell r="H251">
            <v>679052</v>
          </cell>
        </row>
        <row r="252">
          <cell r="D252" t="str">
            <v>Total</v>
          </cell>
          <cell r="F252">
            <v>30669</v>
          </cell>
          <cell r="G252">
            <v>1984897.6800000002</v>
          </cell>
          <cell r="H252">
            <v>705387</v>
          </cell>
        </row>
        <row r="254">
          <cell r="D254" t="str">
            <v>Total All Schools Excl. Special</v>
          </cell>
          <cell r="F254">
            <v>75009</v>
          </cell>
          <cell r="G254">
            <v>6335538.4799999986</v>
          </cell>
          <cell r="H254">
            <v>1946907</v>
          </cell>
        </row>
        <row r="255">
          <cell r="F255">
            <v>75009</v>
          </cell>
          <cell r="G255">
            <v>6335538.4799999986</v>
          </cell>
          <cell r="H255">
            <v>1946907</v>
          </cell>
        </row>
        <row r="256">
          <cell r="G256">
            <v>0</v>
          </cell>
          <cell r="H256">
            <v>0</v>
          </cell>
        </row>
        <row r="257">
          <cell r="D257" t="str">
            <v>Maintained</v>
          </cell>
          <cell r="F257">
            <v>21856</v>
          </cell>
          <cell r="G257">
            <v>2117495.8099999996</v>
          </cell>
          <cell r="H257">
            <v>592375.95000000007</v>
          </cell>
        </row>
        <row r="258">
          <cell r="D258" t="str">
            <v>Academies</v>
          </cell>
          <cell r="F258">
            <v>54880</v>
          </cell>
          <cell r="G258">
            <v>4400310.4999999972</v>
          </cell>
          <cell r="H258">
            <v>1386221.5</v>
          </cell>
        </row>
        <row r="259">
          <cell r="D259" t="str">
            <v>Total</v>
          </cell>
          <cell r="F259">
            <v>76736</v>
          </cell>
          <cell r="G259">
            <v>6517806.3099999968</v>
          </cell>
          <cell r="H259">
            <v>1978597.4500000002</v>
          </cell>
        </row>
        <row r="260">
          <cell r="F260">
            <v>0</v>
          </cell>
          <cell r="G260">
            <v>0</v>
          </cell>
          <cell r="H260">
            <v>0</v>
          </cell>
        </row>
        <row r="262">
          <cell r="H262">
            <v>560685.50000000012</v>
          </cell>
        </row>
      </sheetData>
      <sheetData sheetId="17"/>
      <sheetData sheetId="18">
        <row r="1">
          <cell r="F1" t="str">
            <v>Secondary AWPU Funding</v>
          </cell>
          <cell r="G1" t="str">
            <v>2024-25</v>
          </cell>
        </row>
        <row r="4">
          <cell r="E4" t="str">
            <v>DfE</v>
          </cell>
          <cell r="F4" t="str">
            <v>School</v>
          </cell>
          <cell r="G4" t="str">
            <v>KS3</v>
          </cell>
          <cell r="H4" t="str">
            <v>KS4</v>
          </cell>
          <cell r="I4" t="str">
            <v>Total</v>
          </cell>
        </row>
        <row r="6">
          <cell r="E6">
            <v>5401</v>
          </cell>
          <cell r="F6" t="str">
            <v>All Saints' Catholic High School</v>
          </cell>
          <cell r="G6">
            <v>625</v>
          </cell>
          <cell r="H6">
            <v>415</v>
          </cell>
          <cell r="I6">
            <v>1040</v>
          </cell>
        </row>
        <row r="7">
          <cell r="E7">
            <v>4017</v>
          </cell>
          <cell r="F7" t="str">
            <v>Bradfield School</v>
          </cell>
          <cell r="G7">
            <v>643</v>
          </cell>
          <cell r="H7">
            <v>443</v>
          </cell>
          <cell r="I7">
            <v>1086</v>
          </cell>
        </row>
        <row r="8">
          <cell r="E8">
            <v>4000</v>
          </cell>
          <cell r="F8" t="str">
            <v>Chaucer School</v>
          </cell>
          <cell r="G8">
            <v>494</v>
          </cell>
          <cell r="H8">
            <v>328</v>
          </cell>
          <cell r="I8">
            <v>822</v>
          </cell>
        </row>
        <row r="9">
          <cell r="E9">
            <v>4012</v>
          </cell>
          <cell r="F9" t="str">
            <v>Ecclesfield School</v>
          </cell>
          <cell r="G9">
            <v>1036</v>
          </cell>
          <cell r="H9">
            <v>682</v>
          </cell>
          <cell r="I9">
            <v>1718</v>
          </cell>
        </row>
        <row r="10">
          <cell r="E10">
            <v>4280</v>
          </cell>
          <cell r="F10" t="str">
            <v>Fir Vale School</v>
          </cell>
          <cell r="G10">
            <v>621</v>
          </cell>
          <cell r="H10">
            <v>405</v>
          </cell>
          <cell r="I10">
            <v>1026</v>
          </cell>
        </row>
        <row r="11">
          <cell r="E11">
            <v>4003</v>
          </cell>
          <cell r="F11" t="str">
            <v>Firth Park Academy</v>
          </cell>
          <cell r="G11">
            <v>737</v>
          </cell>
          <cell r="H11">
            <v>440</v>
          </cell>
          <cell r="I11">
            <v>1177</v>
          </cell>
        </row>
        <row r="12">
          <cell r="E12">
            <v>4007</v>
          </cell>
          <cell r="F12" t="str">
            <v>Forge Valley School</v>
          </cell>
          <cell r="G12">
            <v>783</v>
          </cell>
          <cell r="H12">
            <v>492</v>
          </cell>
          <cell r="I12">
            <v>1275</v>
          </cell>
        </row>
        <row r="13">
          <cell r="E13">
            <v>4278</v>
          </cell>
          <cell r="F13" t="str">
            <v>Handsworth Grange Community Sports College</v>
          </cell>
          <cell r="G13">
            <v>598</v>
          </cell>
          <cell r="H13">
            <v>394</v>
          </cell>
          <cell r="I13">
            <v>992</v>
          </cell>
        </row>
        <row r="14">
          <cell r="E14">
            <v>4257</v>
          </cell>
          <cell r="F14" t="str">
            <v>High Storrs School</v>
          </cell>
          <cell r="G14">
            <v>730</v>
          </cell>
          <cell r="H14">
            <v>478</v>
          </cell>
          <cell r="I14">
            <v>1208</v>
          </cell>
        </row>
        <row r="15">
          <cell r="E15">
            <v>4230</v>
          </cell>
          <cell r="F15" t="str">
            <v>King Ecgbert School</v>
          </cell>
          <cell r="G15">
            <v>652</v>
          </cell>
          <cell r="H15">
            <v>417</v>
          </cell>
          <cell r="I15">
            <v>1069</v>
          </cell>
        </row>
        <row r="16">
          <cell r="E16">
            <v>4259</v>
          </cell>
          <cell r="F16" t="str">
            <v>King Edward VII School</v>
          </cell>
          <cell r="G16">
            <v>686</v>
          </cell>
          <cell r="H16">
            <v>459</v>
          </cell>
          <cell r="I16">
            <v>1145</v>
          </cell>
        </row>
        <row r="17">
          <cell r="E17">
            <v>4279</v>
          </cell>
          <cell r="F17" t="str">
            <v>Meadowhead School Academy Trust</v>
          </cell>
          <cell r="G17">
            <v>986</v>
          </cell>
          <cell r="H17">
            <v>650</v>
          </cell>
          <cell r="I17">
            <v>1636</v>
          </cell>
        </row>
        <row r="18">
          <cell r="E18">
            <v>4015</v>
          </cell>
          <cell r="F18" t="str">
            <v>Mercia School</v>
          </cell>
          <cell r="G18">
            <v>553</v>
          </cell>
          <cell r="H18">
            <v>291</v>
          </cell>
          <cell r="I18">
            <v>844</v>
          </cell>
        </row>
        <row r="19">
          <cell r="E19">
            <v>4008</v>
          </cell>
          <cell r="F19" t="str">
            <v>Newfield Secondary School</v>
          </cell>
          <cell r="G19">
            <v>638</v>
          </cell>
          <cell r="H19">
            <v>403</v>
          </cell>
          <cell r="I19">
            <v>1041</v>
          </cell>
        </row>
        <row r="20">
          <cell r="E20">
            <v>5400</v>
          </cell>
          <cell r="F20" t="str">
            <v>Notre Dame High School</v>
          </cell>
          <cell r="G20">
            <v>642</v>
          </cell>
          <cell r="H20">
            <v>423</v>
          </cell>
          <cell r="I20">
            <v>1065</v>
          </cell>
        </row>
        <row r="21">
          <cell r="E21">
            <v>4006</v>
          </cell>
          <cell r="F21" t="str">
            <v>Outwood Academy City</v>
          </cell>
          <cell r="G21">
            <v>720</v>
          </cell>
          <cell r="H21">
            <v>457</v>
          </cell>
          <cell r="I21">
            <v>1177</v>
          </cell>
        </row>
        <row r="22">
          <cell r="E22">
            <v>6907</v>
          </cell>
          <cell r="F22" t="str">
            <v>Parkwood E-ACT Academy</v>
          </cell>
          <cell r="G22">
            <v>515</v>
          </cell>
          <cell r="H22">
            <v>298</v>
          </cell>
          <cell r="I22">
            <v>813</v>
          </cell>
        </row>
        <row r="23">
          <cell r="E23">
            <v>6905</v>
          </cell>
          <cell r="F23" t="str">
            <v>Sheffield Park Academy</v>
          </cell>
          <cell r="G23">
            <v>651</v>
          </cell>
          <cell r="H23">
            <v>409</v>
          </cell>
          <cell r="I23">
            <v>1060</v>
          </cell>
        </row>
        <row r="24">
          <cell r="E24">
            <v>6906</v>
          </cell>
          <cell r="F24" t="str">
            <v>Sheffield Springs Academy</v>
          </cell>
          <cell r="G24">
            <v>644</v>
          </cell>
          <cell r="H24">
            <v>410</v>
          </cell>
          <cell r="I24">
            <v>1054</v>
          </cell>
        </row>
        <row r="25">
          <cell r="E25">
            <v>4229</v>
          </cell>
          <cell r="F25" t="str">
            <v>Silverdale School</v>
          </cell>
          <cell r="G25">
            <v>608</v>
          </cell>
          <cell r="H25">
            <v>412</v>
          </cell>
          <cell r="I25">
            <v>1020</v>
          </cell>
        </row>
        <row r="26">
          <cell r="E26">
            <v>4271</v>
          </cell>
          <cell r="F26" t="str">
            <v>Stocksbridge High School</v>
          </cell>
          <cell r="G26">
            <v>472</v>
          </cell>
          <cell r="H26">
            <v>327</v>
          </cell>
          <cell r="I26">
            <v>799</v>
          </cell>
        </row>
        <row r="27">
          <cell r="E27">
            <v>4234</v>
          </cell>
          <cell r="F27" t="str">
            <v>Tapton School</v>
          </cell>
          <cell r="G27">
            <v>782</v>
          </cell>
          <cell r="H27">
            <v>552</v>
          </cell>
          <cell r="I27">
            <v>1334</v>
          </cell>
        </row>
        <row r="28">
          <cell r="E28">
            <v>4276</v>
          </cell>
          <cell r="F28" t="str">
            <v>The Birley Academy</v>
          </cell>
          <cell r="G28">
            <v>660</v>
          </cell>
          <cell r="H28">
            <v>415</v>
          </cell>
          <cell r="I28">
            <v>1075</v>
          </cell>
        </row>
        <row r="29">
          <cell r="E29">
            <v>4004</v>
          </cell>
          <cell r="F29" t="str">
            <v>UTC Sheffield City Centre</v>
          </cell>
          <cell r="G29">
            <v>100</v>
          </cell>
          <cell r="H29">
            <v>201</v>
          </cell>
          <cell r="I29">
            <v>301</v>
          </cell>
        </row>
        <row r="30">
          <cell r="E30">
            <v>4010</v>
          </cell>
          <cell r="F30" t="str">
            <v>UTC Sheffield Olympic Legacy Park</v>
          </cell>
          <cell r="G30">
            <v>99</v>
          </cell>
          <cell r="H30">
            <v>199</v>
          </cell>
          <cell r="I30">
            <v>298</v>
          </cell>
        </row>
        <row r="31">
          <cell r="E31">
            <v>4013</v>
          </cell>
          <cell r="F31" t="str">
            <v>Westfield School</v>
          </cell>
          <cell r="G31">
            <v>828</v>
          </cell>
          <cell r="H31">
            <v>483</v>
          </cell>
          <cell r="I31">
            <v>1311</v>
          </cell>
        </row>
        <row r="32">
          <cell r="E32">
            <v>4016</v>
          </cell>
          <cell r="F32" t="str">
            <v>Yewlands Academy</v>
          </cell>
          <cell r="G32">
            <v>609</v>
          </cell>
          <cell r="H32">
            <v>335</v>
          </cell>
          <cell r="I32">
            <v>944</v>
          </cell>
        </row>
        <row r="34">
          <cell r="F34" t="str">
            <v>Total Secondary</v>
          </cell>
          <cell r="G34">
            <v>17112</v>
          </cell>
          <cell r="H34">
            <v>11218</v>
          </cell>
          <cell r="I34">
            <v>28330</v>
          </cell>
        </row>
        <row r="36">
          <cell r="F36" t="str">
            <v>Middle Deemed Secondary</v>
          </cell>
        </row>
        <row r="38">
          <cell r="E38">
            <v>4014</v>
          </cell>
          <cell r="F38" t="str">
            <v>Astrea Academy Sheffield</v>
          </cell>
          <cell r="G38">
            <v>451</v>
          </cell>
          <cell r="H38">
            <v>287</v>
          </cell>
          <cell r="I38">
            <v>738</v>
          </cell>
        </row>
        <row r="39">
          <cell r="E39">
            <v>4225</v>
          </cell>
          <cell r="F39" t="str">
            <v>Hinde House 2-16 Academy</v>
          </cell>
          <cell r="G39">
            <v>568</v>
          </cell>
          <cell r="H39">
            <v>362</v>
          </cell>
          <cell r="I39">
            <v>930</v>
          </cell>
        </row>
        <row r="40">
          <cell r="E40">
            <v>4005</v>
          </cell>
          <cell r="F40" t="str">
            <v>Oasis Academy Don Valley</v>
          </cell>
          <cell r="G40">
            <v>429</v>
          </cell>
          <cell r="H40">
            <v>242</v>
          </cell>
          <cell r="I40">
            <v>671</v>
          </cell>
        </row>
        <row r="42">
          <cell r="F42" t="str">
            <v>Total Middle Deemed Secondary</v>
          </cell>
          <cell r="G42">
            <v>1448</v>
          </cell>
          <cell r="H42">
            <v>891</v>
          </cell>
          <cell r="I42">
            <v>2339</v>
          </cell>
        </row>
        <row r="44">
          <cell r="F44" t="str">
            <v>Total Secondary</v>
          </cell>
          <cell r="G44">
            <v>18560</v>
          </cell>
          <cell r="H44">
            <v>12109</v>
          </cell>
          <cell r="I44">
            <v>30669</v>
          </cell>
        </row>
        <row r="45">
          <cell r="I45">
            <v>0</v>
          </cell>
        </row>
      </sheetData>
      <sheetData sheetId="19">
        <row r="3">
          <cell r="F3" t="str">
            <v>High Incidence SEN</v>
          </cell>
          <cell r="G3" t="str">
            <v>2024-25</v>
          </cell>
        </row>
        <row r="4">
          <cell r="F4" t="str">
            <v xml:space="preserve">Funding Allocated by Low Prior Attainment </v>
          </cell>
        </row>
        <row r="5">
          <cell r="E5">
            <v>1</v>
          </cell>
          <cell r="F5">
            <v>2</v>
          </cell>
          <cell r="G5">
            <v>3</v>
          </cell>
          <cell r="H5">
            <v>4</v>
          </cell>
          <cell r="I5">
            <v>5</v>
          </cell>
          <cell r="J5">
            <v>6</v>
          </cell>
          <cell r="K5">
            <v>7</v>
          </cell>
          <cell r="N5">
            <v>8</v>
          </cell>
          <cell r="O5">
            <v>9</v>
          </cell>
          <cell r="P5">
            <v>10</v>
          </cell>
          <cell r="Q5">
            <v>11</v>
          </cell>
          <cell r="R5">
            <v>12</v>
          </cell>
          <cell r="S5">
            <v>13</v>
          </cell>
          <cell r="U5">
            <v>14</v>
          </cell>
          <cell r="V5">
            <v>15</v>
          </cell>
          <cell r="W5">
            <v>16</v>
          </cell>
          <cell r="X5">
            <v>17</v>
          </cell>
          <cell r="Z5">
            <v>18</v>
          </cell>
          <cell r="AA5">
            <v>19</v>
          </cell>
        </row>
        <row r="6">
          <cell r="E6" t="str">
            <v>DfE No.</v>
          </cell>
          <cell r="F6" t="str">
            <v>School</v>
          </cell>
          <cell r="G6" t="str">
            <v>Pupils NOR</v>
          </cell>
          <cell r="H6" t="str">
            <v>Recep</v>
          </cell>
          <cell r="I6" t="str">
            <v>NOR Y1-6</v>
          </cell>
          <cell r="N6" t="str">
            <v>check breakdown &lt;&gt; NOR</v>
          </cell>
          <cell r="O6" t="str">
            <v>Orig. Low Attain Y1-6 under new EYSFP %</v>
          </cell>
          <cell r="P6" t="str">
            <v>Low Attain Y1-6 under new EYSFP %</v>
          </cell>
          <cell r="S6" t="str">
            <v>No. of Low Attain Pupils Y1-6</v>
          </cell>
          <cell r="Z6" t="str">
            <v>Low Attaining Pupils</v>
          </cell>
          <cell r="AA6" t="str">
            <v>2024-25 Allocation</v>
          </cell>
        </row>
        <row r="7">
          <cell r="O7">
            <v>1</v>
          </cell>
          <cell r="P7">
            <v>1</v>
          </cell>
          <cell r="AA7" t="str">
            <v>£</v>
          </cell>
        </row>
        <row r="8">
          <cell r="G8">
            <v>6</v>
          </cell>
          <cell r="H8">
            <v>14</v>
          </cell>
          <cell r="I8">
            <v>15</v>
          </cell>
          <cell r="O8">
            <v>45</v>
          </cell>
          <cell r="P8" t="str">
            <v>Weighted</v>
          </cell>
          <cell r="X8" t="str">
            <v>check apt</v>
          </cell>
        </row>
        <row r="9">
          <cell r="E9">
            <v>2001</v>
          </cell>
          <cell r="F9" t="str">
            <v>Abbey Lane Primary School</v>
          </cell>
          <cell r="G9">
            <v>542</v>
          </cell>
          <cell r="H9">
            <v>61</v>
          </cell>
          <cell r="I9">
            <v>481</v>
          </cell>
          <cell r="N9">
            <v>0</v>
          </cell>
          <cell r="O9">
            <v>0.22384600215402803</v>
          </cell>
          <cell r="P9">
            <v>0.22384600215402803</v>
          </cell>
          <cell r="S9">
            <v>107.66992703608749</v>
          </cell>
          <cell r="U9">
            <v>0</v>
          </cell>
          <cell r="W9">
            <v>0</v>
          </cell>
          <cell r="X9">
            <v>121.3245331674832</v>
          </cell>
          <cell r="Z9">
            <v>121.3245331674832</v>
          </cell>
          <cell r="AA9">
            <v>141949.70380595533</v>
          </cell>
        </row>
        <row r="10">
          <cell r="E10">
            <v>2046</v>
          </cell>
          <cell r="F10" t="str">
            <v>Abbeyfield Primary Academy</v>
          </cell>
          <cell r="G10">
            <v>383</v>
          </cell>
          <cell r="H10">
            <v>53</v>
          </cell>
          <cell r="I10">
            <v>330</v>
          </cell>
          <cell r="N10">
            <v>0</v>
          </cell>
          <cell r="O10">
            <v>0.31220657276995289</v>
          </cell>
          <cell r="P10">
            <v>0.31220657276995289</v>
          </cell>
          <cell r="S10">
            <v>103.02816901408445</v>
          </cell>
          <cell r="U10">
            <v>0</v>
          </cell>
          <cell r="W10">
            <v>0</v>
          </cell>
          <cell r="X10">
            <v>119.57511737089196</v>
          </cell>
          <cell r="Z10">
            <v>119.57511737089196</v>
          </cell>
          <cell r="AA10">
            <v>139902.88732394361</v>
          </cell>
        </row>
        <row r="11">
          <cell r="E11">
            <v>2048</v>
          </cell>
          <cell r="F11" t="str">
            <v>Acres Hill Community Primary School</v>
          </cell>
          <cell r="G11">
            <v>204</v>
          </cell>
          <cell r="H11">
            <v>24</v>
          </cell>
          <cell r="I11">
            <v>180</v>
          </cell>
          <cell r="N11">
            <v>0</v>
          </cell>
          <cell r="O11">
            <v>0.46934865900383127</v>
          </cell>
          <cell r="P11">
            <v>0.46934865900383127</v>
          </cell>
          <cell r="S11">
            <v>84.482758620689623</v>
          </cell>
          <cell r="U11">
            <v>0</v>
          </cell>
          <cell r="W11">
            <v>0</v>
          </cell>
          <cell r="X11">
            <v>95.747126436781585</v>
          </cell>
          <cell r="Z11">
            <v>95.747126436781571</v>
          </cell>
          <cell r="AA11">
            <v>112024.13793103443</v>
          </cell>
        </row>
        <row r="12">
          <cell r="E12">
            <v>2342</v>
          </cell>
          <cell r="F12" t="str">
            <v>Angram Bank Primary School</v>
          </cell>
          <cell r="G12">
            <v>185</v>
          </cell>
          <cell r="H12">
            <v>27</v>
          </cell>
          <cell r="I12">
            <v>158</v>
          </cell>
          <cell r="N12">
            <v>0</v>
          </cell>
          <cell r="O12">
            <v>0.27867758568395518</v>
          </cell>
          <cell r="P12">
            <v>0.27867758568395518</v>
          </cell>
          <cell r="S12">
            <v>44.031058538064919</v>
          </cell>
          <cell r="U12">
            <v>0</v>
          </cell>
          <cell r="W12">
            <v>0</v>
          </cell>
          <cell r="X12">
            <v>51.555353351531707</v>
          </cell>
          <cell r="Z12">
            <v>51.555353351531707</v>
          </cell>
          <cell r="AA12">
            <v>60319.763421292097</v>
          </cell>
        </row>
        <row r="13">
          <cell r="E13">
            <v>2343</v>
          </cell>
          <cell r="F13" t="str">
            <v>Anns Grove Primary School</v>
          </cell>
          <cell r="G13">
            <v>354</v>
          </cell>
          <cell r="H13">
            <v>58</v>
          </cell>
          <cell r="I13">
            <v>296</v>
          </cell>
          <cell r="N13">
            <v>0</v>
          </cell>
          <cell r="O13">
            <v>0.3207038949687383</v>
          </cell>
          <cell r="P13">
            <v>0.3207038949687383</v>
          </cell>
          <cell r="S13">
            <v>94.92835291074654</v>
          </cell>
          <cell r="U13">
            <v>0</v>
          </cell>
          <cell r="W13">
            <v>0</v>
          </cell>
          <cell r="X13">
            <v>113.52917881893336</v>
          </cell>
          <cell r="Z13">
            <v>113.52917881893336</v>
          </cell>
          <cell r="AA13">
            <v>132829.13921815204</v>
          </cell>
        </row>
        <row r="14">
          <cell r="E14">
            <v>3429</v>
          </cell>
          <cell r="F14" t="str">
            <v>Arbourthorne Community Primary School</v>
          </cell>
          <cell r="G14">
            <v>417</v>
          </cell>
          <cell r="H14">
            <v>58</v>
          </cell>
          <cell r="I14">
            <v>359</v>
          </cell>
          <cell r="N14">
            <v>0</v>
          </cell>
          <cell r="O14">
            <v>0.60331642545798636</v>
          </cell>
          <cell r="P14">
            <v>0.60331642545798636</v>
          </cell>
          <cell r="S14">
            <v>216.59059673941709</v>
          </cell>
          <cell r="U14">
            <v>0</v>
          </cell>
          <cell r="W14">
            <v>0</v>
          </cell>
          <cell r="X14">
            <v>251.58294941598032</v>
          </cell>
          <cell r="Z14">
            <v>251.58294941598032</v>
          </cell>
          <cell r="AA14">
            <v>294352.05081669695</v>
          </cell>
        </row>
        <row r="15">
          <cell r="E15">
            <v>2340</v>
          </cell>
          <cell r="F15" t="str">
            <v>Athelstan Primary School</v>
          </cell>
          <cell r="G15">
            <v>618</v>
          </cell>
          <cell r="H15">
            <v>90</v>
          </cell>
          <cell r="I15">
            <v>528</v>
          </cell>
          <cell r="N15">
            <v>0</v>
          </cell>
          <cell r="O15">
            <v>0.26375877064900838</v>
          </cell>
          <cell r="P15">
            <v>0.26375877064900838</v>
          </cell>
          <cell r="S15">
            <v>139.26463090267643</v>
          </cell>
          <cell r="U15">
            <v>0</v>
          </cell>
          <cell r="W15">
            <v>0</v>
          </cell>
          <cell r="X15">
            <v>163.00292026108718</v>
          </cell>
          <cell r="Z15">
            <v>163.00292026108718</v>
          </cell>
          <cell r="AA15">
            <v>190713.41670547202</v>
          </cell>
        </row>
        <row r="16">
          <cell r="E16">
            <v>2281</v>
          </cell>
          <cell r="F16" t="str">
            <v>Ballifield Primary School</v>
          </cell>
          <cell r="G16">
            <v>414</v>
          </cell>
          <cell r="H16">
            <v>60</v>
          </cell>
          <cell r="I16">
            <v>354</v>
          </cell>
          <cell r="N16">
            <v>0</v>
          </cell>
          <cell r="O16">
            <v>0.35747303543913711</v>
          </cell>
          <cell r="P16">
            <v>0.35747303543913711</v>
          </cell>
          <cell r="S16">
            <v>126.54545454545453</v>
          </cell>
          <cell r="U16">
            <v>0</v>
          </cell>
          <cell r="W16">
            <v>0</v>
          </cell>
          <cell r="X16">
            <v>147.99383667180277</v>
          </cell>
          <cell r="Z16">
            <v>147.99383667180277</v>
          </cell>
          <cell r="AA16">
            <v>173152.78890600923</v>
          </cell>
        </row>
        <row r="17">
          <cell r="E17">
            <v>2052</v>
          </cell>
          <cell r="F17" t="str">
            <v>Bankwood Community Primary School</v>
          </cell>
          <cell r="G17">
            <v>381</v>
          </cell>
          <cell r="H17">
            <v>53</v>
          </cell>
          <cell r="I17">
            <v>328</v>
          </cell>
          <cell r="N17">
            <v>0</v>
          </cell>
          <cell r="O17">
            <v>0.47692307692307678</v>
          </cell>
          <cell r="P17">
            <v>0.47692307692307678</v>
          </cell>
          <cell r="S17">
            <v>156.43076923076919</v>
          </cell>
          <cell r="U17">
            <v>0</v>
          </cell>
          <cell r="W17">
            <v>0</v>
          </cell>
          <cell r="X17">
            <v>181.70769230769224</v>
          </cell>
          <cell r="Z17">
            <v>181.70769230769224</v>
          </cell>
          <cell r="AA17">
            <v>212597.99999999991</v>
          </cell>
        </row>
        <row r="18">
          <cell r="E18">
            <v>2274</v>
          </cell>
          <cell r="F18" t="str">
            <v>Beck Primary School</v>
          </cell>
          <cell r="G18">
            <v>622</v>
          </cell>
          <cell r="H18">
            <v>86</v>
          </cell>
          <cell r="I18">
            <v>536</v>
          </cell>
          <cell r="N18">
            <v>0</v>
          </cell>
          <cell r="O18">
            <v>0.42852713619296845</v>
          </cell>
          <cell r="P18">
            <v>0.42852713619296845</v>
          </cell>
          <cell r="S18">
            <v>229.6905449994311</v>
          </cell>
          <cell r="U18">
            <v>0</v>
          </cell>
          <cell r="W18">
            <v>0</v>
          </cell>
          <cell r="X18">
            <v>266.54387871202636</v>
          </cell>
          <cell r="Z18">
            <v>266.54387871202636</v>
          </cell>
          <cell r="AA18">
            <v>311856.33809307084</v>
          </cell>
        </row>
        <row r="19">
          <cell r="E19">
            <v>2241</v>
          </cell>
          <cell r="F19" t="str">
            <v>Beighton Nursery Infant School</v>
          </cell>
          <cell r="G19">
            <v>224</v>
          </cell>
          <cell r="H19">
            <v>73</v>
          </cell>
          <cell r="I19">
            <v>151</v>
          </cell>
          <cell r="N19">
            <v>0</v>
          </cell>
          <cell r="O19">
            <v>0.22666666666666677</v>
          </cell>
          <cell r="P19">
            <v>0.22666666666666677</v>
          </cell>
          <cell r="S19">
            <v>34.226666666666681</v>
          </cell>
          <cell r="U19">
            <v>0</v>
          </cell>
          <cell r="W19">
            <v>0</v>
          </cell>
          <cell r="X19">
            <v>50.773333333333355</v>
          </cell>
          <cell r="Z19">
            <v>50.773333333333355</v>
          </cell>
          <cell r="AA19">
            <v>59404.800000000025</v>
          </cell>
        </row>
        <row r="20">
          <cell r="E20">
            <v>2353</v>
          </cell>
          <cell r="F20" t="str">
            <v>Birley Primary Academy</v>
          </cell>
          <cell r="G20">
            <v>527</v>
          </cell>
          <cell r="H20">
            <v>58</v>
          </cell>
          <cell r="I20">
            <v>469</v>
          </cell>
          <cell r="N20">
            <v>0</v>
          </cell>
          <cell r="O20">
            <v>0.26023406499573082</v>
          </cell>
          <cell r="P20">
            <v>0.26023406499573082</v>
          </cell>
          <cell r="S20">
            <v>122.04977648299776</v>
          </cell>
          <cell r="U20">
            <v>0</v>
          </cell>
          <cell r="W20">
            <v>0</v>
          </cell>
          <cell r="X20">
            <v>137.14335225275013</v>
          </cell>
          <cell r="Z20">
            <v>137.14335225275013</v>
          </cell>
          <cell r="AA20">
            <v>160457.72213571766</v>
          </cell>
        </row>
        <row r="21">
          <cell r="E21">
            <v>2323</v>
          </cell>
          <cell r="F21" t="str">
            <v>Birley Spa Primary Academy</v>
          </cell>
          <cell r="G21">
            <v>318</v>
          </cell>
          <cell r="H21">
            <v>37</v>
          </cell>
          <cell r="I21">
            <v>281</v>
          </cell>
          <cell r="N21">
            <v>0</v>
          </cell>
          <cell r="O21">
            <v>0.30904985113060279</v>
          </cell>
          <cell r="P21">
            <v>0.30904985113060279</v>
          </cell>
          <cell r="S21">
            <v>86.843008167699381</v>
          </cell>
          <cell r="U21">
            <v>0</v>
          </cell>
          <cell r="W21">
            <v>0</v>
          </cell>
          <cell r="X21">
            <v>98.277852659531689</v>
          </cell>
          <cell r="Z21">
            <v>98.277852659531689</v>
          </cell>
          <cell r="AA21">
            <v>114985.08761165208</v>
          </cell>
        </row>
        <row r="22">
          <cell r="E22">
            <v>2328</v>
          </cell>
          <cell r="F22" t="str">
            <v>Bradfield Dungworth Primary School</v>
          </cell>
          <cell r="G22">
            <v>133</v>
          </cell>
          <cell r="H22">
            <v>14</v>
          </cell>
          <cell r="I22">
            <v>119</v>
          </cell>
          <cell r="N22">
            <v>0</v>
          </cell>
          <cell r="O22">
            <v>0.20908593322386443</v>
          </cell>
          <cell r="P22">
            <v>0.20908593322386443</v>
          </cell>
          <cell r="S22">
            <v>24.881226053639868</v>
          </cell>
          <cell r="U22">
            <v>0</v>
          </cell>
          <cell r="W22">
            <v>0</v>
          </cell>
          <cell r="X22">
            <v>27.808429118773969</v>
          </cell>
          <cell r="Z22">
            <v>27.808429118773969</v>
          </cell>
          <cell r="AA22">
            <v>32535.862068965544</v>
          </cell>
        </row>
        <row r="23">
          <cell r="E23">
            <v>2233</v>
          </cell>
          <cell r="F23" t="str">
            <v>Bradway Primary School</v>
          </cell>
          <cell r="G23">
            <v>407</v>
          </cell>
          <cell r="H23">
            <v>56</v>
          </cell>
          <cell r="I23">
            <v>351</v>
          </cell>
          <cell r="N23">
            <v>0</v>
          </cell>
          <cell r="O23">
            <v>0.24903315003144996</v>
          </cell>
          <cell r="P23">
            <v>0.24903315003144996</v>
          </cell>
          <cell r="S23">
            <v>87.410635661038938</v>
          </cell>
          <cell r="U23">
            <v>0</v>
          </cell>
          <cell r="W23">
            <v>0</v>
          </cell>
          <cell r="X23">
            <v>101.35649206280013</v>
          </cell>
          <cell r="Z23">
            <v>101.35649206280013</v>
          </cell>
          <cell r="AA23">
            <v>118587.09571347616</v>
          </cell>
        </row>
        <row r="24">
          <cell r="E24">
            <v>2014</v>
          </cell>
          <cell r="F24" t="str">
            <v>Brightside Nursery and Infant School</v>
          </cell>
          <cell r="G24">
            <v>174</v>
          </cell>
          <cell r="H24">
            <v>56</v>
          </cell>
          <cell r="I24">
            <v>118</v>
          </cell>
          <cell r="N24">
            <v>0</v>
          </cell>
          <cell r="O24">
            <v>0.37068965517241365</v>
          </cell>
          <cell r="P24">
            <v>0.37068965517241365</v>
          </cell>
          <cell r="S24">
            <v>43.741379310344811</v>
          </cell>
          <cell r="U24">
            <v>0</v>
          </cell>
          <cell r="W24">
            <v>0</v>
          </cell>
          <cell r="X24">
            <v>64.499999999999972</v>
          </cell>
          <cell r="Z24">
            <v>64.499999999999972</v>
          </cell>
          <cell r="AA24">
            <v>75464.999999999971</v>
          </cell>
        </row>
        <row r="25">
          <cell r="E25">
            <v>2246</v>
          </cell>
          <cell r="F25" t="str">
            <v>Brook House Junior</v>
          </cell>
          <cell r="G25">
            <v>331</v>
          </cell>
          <cell r="H25">
            <v>0</v>
          </cell>
          <cell r="I25">
            <v>331</v>
          </cell>
          <cell r="N25">
            <v>0</v>
          </cell>
          <cell r="O25">
            <v>0.24735539972064155</v>
          </cell>
          <cell r="P25">
            <v>0.24735539972064155</v>
          </cell>
          <cell r="S25">
            <v>81.874637307532353</v>
          </cell>
          <cell r="U25">
            <v>0</v>
          </cell>
          <cell r="W25">
            <v>0</v>
          </cell>
          <cell r="X25">
            <v>81.874637307532353</v>
          </cell>
          <cell r="Z25">
            <v>81.874637307532353</v>
          </cell>
          <cell r="AA25">
            <v>95793.325649812847</v>
          </cell>
        </row>
        <row r="26">
          <cell r="E26">
            <v>5204</v>
          </cell>
          <cell r="F26" t="str">
            <v>Broomhill Infant School</v>
          </cell>
          <cell r="G26">
            <v>111</v>
          </cell>
          <cell r="H26">
            <v>32</v>
          </cell>
          <cell r="I26">
            <v>79</v>
          </cell>
          <cell r="N26">
            <v>0</v>
          </cell>
          <cell r="O26">
            <v>0.22857142857142862</v>
          </cell>
          <cell r="P26">
            <v>0.22857142857142862</v>
          </cell>
          <cell r="S26">
            <v>18.05714285714286</v>
          </cell>
          <cell r="U26">
            <v>0</v>
          </cell>
          <cell r="W26">
            <v>0</v>
          </cell>
          <cell r="X26">
            <v>25.371428571428577</v>
          </cell>
          <cell r="Z26">
            <v>25.371428571428577</v>
          </cell>
          <cell r="AA26">
            <v>29684.571428571435</v>
          </cell>
        </row>
        <row r="27">
          <cell r="E27">
            <v>2325</v>
          </cell>
          <cell r="F27" t="str">
            <v>Brunswick Community Primary School</v>
          </cell>
          <cell r="G27">
            <v>415</v>
          </cell>
          <cell r="H27">
            <v>60</v>
          </cell>
          <cell r="I27">
            <v>355</v>
          </cell>
          <cell r="N27">
            <v>0</v>
          </cell>
          <cell r="O27">
            <v>0.30624163122584741</v>
          </cell>
          <cell r="P27">
            <v>0.30624163122584741</v>
          </cell>
          <cell r="S27">
            <v>108.71577908517583</v>
          </cell>
          <cell r="U27">
            <v>0</v>
          </cell>
          <cell r="W27">
            <v>0</v>
          </cell>
          <cell r="X27">
            <v>127.09027695872668</v>
          </cell>
          <cell r="Z27">
            <v>127.09027695872668</v>
          </cell>
          <cell r="AA27">
            <v>148695.62404171022</v>
          </cell>
        </row>
        <row r="28">
          <cell r="E28">
            <v>2095</v>
          </cell>
          <cell r="F28" t="str">
            <v>Byron Wood Primary Academy</v>
          </cell>
          <cell r="G28">
            <v>393</v>
          </cell>
          <cell r="H28">
            <v>48</v>
          </cell>
          <cell r="I28">
            <v>345</v>
          </cell>
          <cell r="N28">
            <v>0</v>
          </cell>
          <cell r="O28">
            <v>0.34592284026246278</v>
          </cell>
          <cell r="P28">
            <v>0.34592284026246278</v>
          </cell>
          <cell r="S28">
            <v>119.34337989054966</v>
          </cell>
          <cell r="U28">
            <v>0</v>
          </cell>
          <cell r="W28">
            <v>0</v>
          </cell>
          <cell r="X28">
            <v>135.94767622314788</v>
          </cell>
          <cell r="Z28">
            <v>135.94767622314788</v>
          </cell>
          <cell r="AA28">
            <v>159058.78118108303</v>
          </cell>
        </row>
        <row r="29">
          <cell r="E29">
            <v>2344</v>
          </cell>
          <cell r="F29" t="str">
            <v>Carfield Primary School</v>
          </cell>
          <cell r="G29">
            <v>559</v>
          </cell>
          <cell r="H29">
            <v>65</v>
          </cell>
          <cell r="I29">
            <v>494</v>
          </cell>
          <cell r="N29">
            <v>0</v>
          </cell>
          <cell r="O29">
            <v>0.29830141843971647</v>
          </cell>
          <cell r="P29">
            <v>0.29830141843971647</v>
          </cell>
          <cell r="S29">
            <v>147.36090070921995</v>
          </cell>
          <cell r="U29">
            <v>0</v>
          </cell>
          <cell r="W29">
            <v>0</v>
          </cell>
          <cell r="X29">
            <v>166.75049290780152</v>
          </cell>
          <cell r="Z29">
            <v>166.75049290780152</v>
          </cell>
          <cell r="AA29">
            <v>195098.07670212779</v>
          </cell>
        </row>
        <row r="30">
          <cell r="E30">
            <v>2023</v>
          </cell>
          <cell r="F30" t="str">
            <v>Carter Knowle Junior School</v>
          </cell>
          <cell r="G30">
            <v>235</v>
          </cell>
          <cell r="H30">
            <v>0</v>
          </cell>
          <cell r="I30">
            <v>235</v>
          </cell>
          <cell r="N30">
            <v>0</v>
          </cell>
          <cell r="O30">
            <v>0.19329331011819925</v>
          </cell>
          <cell r="P30">
            <v>0.19329331011819925</v>
          </cell>
          <cell r="S30">
            <v>45.423927877776826</v>
          </cell>
          <cell r="U30">
            <v>0</v>
          </cell>
          <cell r="W30">
            <v>0</v>
          </cell>
          <cell r="X30">
            <v>45.423927877776826</v>
          </cell>
          <cell r="Z30">
            <v>45.423927877776826</v>
          </cell>
          <cell r="AA30">
            <v>53145.995616998887</v>
          </cell>
        </row>
        <row r="31">
          <cell r="E31">
            <v>2354</v>
          </cell>
          <cell r="F31" t="str">
            <v>Charnock Hall Primary Academy</v>
          </cell>
          <cell r="G31">
            <v>394</v>
          </cell>
          <cell r="H31">
            <v>47</v>
          </cell>
          <cell r="I31">
            <v>347</v>
          </cell>
          <cell r="N31">
            <v>0</v>
          </cell>
          <cell r="O31">
            <v>0.26239511823035844</v>
          </cell>
          <cell r="P31">
            <v>0.26239511823035844</v>
          </cell>
          <cell r="S31">
            <v>91.051106025934374</v>
          </cell>
          <cell r="U31">
            <v>0</v>
          </cell>
          <cell r="W31">
            <v>0</v>
          </cell>
          <cell r="X31">
            <v>103.38367658276123</v>
          </cell>
          <cell r="Z31">
            <v>103.38367658276123</v>
          </cell>
          <cell r="AA31">
            <v>120958.90160183063</v>
          </cell>
        </row>
        <row r="32">
          <cell r="E32">
            <v>5200</v>
          </cell>
          <cell r="F32" t="str">
            <v>Clifford All Saints CofE Primary School</v>
          </cell>
          <cell r="G32">
            <v>181</v>
          </cell>
          <cell r="H32">
            <v>16</v>
          </cell>
          <cell r="I32">
            <v>165</v>
          </cell>
          <cell r="N32">
            <v>0</v>
          </cell>
          <cell r="O32">
            <v>0.29256360078277865</v>
          </cell>
          <cell r="P32">
            <v>0.29256360078277865</v>
          </cell>
          <cell r="S32">
            <v>48.272994129158477</v>
          </cell>
          <cell r="U32">
            <v>0</v>
          </cell>
          <cell r="W32">
            <v>0</v>
          </cell>
          <cell r="X32">
            <v>52.954011741682933</v>
          </cell>
          <cell r="Z32">
            <v>52.954011741682933</v>
          </cell>
          <cell r="AA32">
            <v>61956.193737769034</v>
          </cell>
        </row>
        <row r="33">
          <cell r="E33">
            <v>2312</v>
          </cell>
          <cell r="F33" t="str">
            <v>Coit Primary School</v>
          </cell>
          <cell r="G33">
            <v>205</v>
          </cell>
          <cell r="H33">
            <v>29</v>
          </cell>
          <cell r="I33">
            <v>176</v>
          </cell>
          <cell r="N33">
            <v>0</v>
          </cell>
          <cell r="O33">
            <v>0.22847580041396934</v>
          </cell>
          <cell r="P33">
            <v>0.22847580041396934</v>
          </cell>
          <cell r="S33">
            <v>40.211740872858606</v>
          </cell>
          <cell r="U33">
            <v>0</v>
          </cell>
          <cell r="W33">
            <v>0</v>
          </cell>
          <cell r="X33">
            <v>46.837539084863714</v>
          </cell>
          <cell r="Z33">
            <v>46.837539084863714</v>
          </cell>
          <cell r="AA33">
            <v>54799.920729290548</v>
          </cell>
        </row>
        <row r="34">
          <cell r="E34">
            <v>2026</v>
          </cell>
          <cell r="F34" t="str">
            <v>Concord Junior Academy</v>
          </cell>
          <cell r="G34">
            <v>189</v>
          </cell>
          <cell r="H34">
            <v>0</v>
          </cell>
          <cell r="I34">
            <v>189</v>
          </cell>
          <cell r="N34">
            <v>0</v>
          </cell>
          <cell r="O34">
            <v>0.41395147620501788</v>
          </cell>
          <cell r="P34">
            <v>0.41395147620501788</v>
          </cell>
          <cell r="S34">
            <v>78.236829002748379</v>
          </cell>
          <cell r="U34">
            <v>0</v>
          </cell>
          <cell r="W34">
            <v>0</v>
          </cell>
          <cell r="X34">
            <v>78.236829002748379</v>
          </cell>
          <cell r="Z34">
            <v>78.236829002748379</v>
          </cell>
          <cell r="AA34">
            <v>91537.089933215597</v>
          </cell>
        </row>
        <row r="35">
          <cell r="E35">
            <v>3422</v>
          </cell>
          <cell r="F35" t="str">
            <v>Deepcar St John's Church of England Junior School</v>
          </cell>
          <cell r="G35">
            <v>177</v>
          </cell>
          <cell r="H35">
            <v>0</v>
          </cell>
          <cell r="I35">
            <v>177</v>
          </cell>
          <cell r="N35">
            <v>0</v>
          </cell>
          <cell r="O35">
            <v>0.24833729085438608</v>
          </cell>
          <cell r="P35">
            <v>0.24833729085438608</v>
          </cell>
          <cell r="S35">
            <v>43.955700481226337</v>
          </cell>
          <cell r="U35">
            <v>0</v>
          </cell>
          <cell r="W35">
            <v>0</v>
          </cell>
          <cell r="X35">
            <v>43.955700481226337</v>
          </cell>
          <cell r="Z35">
            <v>43.955700481226337</v>
          </cell>
          <cell r="AA35">
            <v>51428.169563034811</v>
          </cell>
        </row>
        <row r="36">
          <cell r="E36">
            <v>2283</v>
          </cell>
          <cell r="F36" t="str">
            <v>Dobcroft Infant School</v>
          </cell>
          <cell r="G36">
            <v>267</v>
          </cell>
          <cell r="H36">
            <v>87</v>
          </cell>
          <cell r="I36">
            <v>180</v>
          </cell>
          <cell r="N36">
            <v>0</v>
          </cell>
          <cell r="O36">
            <v>0.16666666666666702</v>
          </cell>
          <cell r="P36">
            <v>0.16666666666666702</v>
          </cell>
          <cell r="S36">
            <v>30.000000000000064</v>
          </cell>
          <cell r="U36">
            <v>0</v>
          </cell>
          <cell r="W36">
            <v>0</v>
          </cell>
          <cell r="X36">
            <v>44.500000000000092</v>
          </cell>
          <cell r="Z36">
            <v>44.500000000000092</v>
          </cell>
          <cell r="AA36">
            <v>52065.000000000109</v>
          </cell>
        </row>
        <row r="37">
          <cell r="E37">
            <v>2239</v>
          </cell>
          <cell r="F37" t="str">
            <v>Dobcroft Junior School</v>
          </cell>
          <cell r="G37">
            <v>380</v>
          </cell>
          <cell r="H37">
            <v>0</v>
          </cell>
          <cell r="I37">
            <v>380</v>
          </cell>
          <cell r="N37">
            <v>0</v>
          </cell>
          <cell r="O37">
            <v>0.15080761122977476</v>
          </cell>
          <cell r="P37">
            <v>0.15080761122977476</v>
          </cell>
          <cell r="S37">
            <v>57.30689226731441</v>
          </cell>
          <cell r="U37">
            <v>0</v>
          </cell>
          <cell r="W37">
            <v>0</v>
          </cell>
          <cell r="X37">
            <v>57.30689226731441</v>
          </cell>
          <cell r="Z37">
            <v>57.30689226731441</v>
          </cell>
          <cell r="AA37">
            <v>67049.063952757861</v>
          </cell>
        </row>
        <row r="38">
          <cell r="E38">
            <v>2364</v>
          </cell>
          <cell r="F38" t="str">
            <v>Dore Primary School</v>
          </cell>
          <cell r="G38">
            <v>449</v>
          </cell>
          <cell r="H38">
            <v>59</v>
          </cell>
          <cell r="I38">
            <v>390</v>
          </cell>
          <cell r="N38">
            <v>0</v>
          </cell>
          <cell r="O38">
            <v>0.21199857583669607</v>
          </cell>
          <cell r="P38">
            <v>0.21199857583669607</v>
          </cell>
          <cell r="S38">
            <v>82.679444576311468</v>
          </cell>
          <cell r="U38">
            <v>0</v>
          </cell>
          <cell r="W38">
            <v>0</v>
          </cell>
          <cell r="X38">
            <v>95.18736055067653</v>
          </cell>
          <cell r="Z38">
            <v>95.18736055067653</v>
          </cell>
          <cell r="AA38">
            <v>111369.21184429154</v>
          </cell>
        </row>
        <row r="39">
          <cell r="E39">
            <v>2016</v>
          </cell>
          <cell r="F39" t="str">
            <v>E-ACT Pathways Academy</v>
          </cell>
          <cell r="G39">
            <v>366</v>
          </cell>
          <cell r="H39">
            <v>41</v>
          </cell>
          <cell r="I39">
            <v>325</v>
          </cell>
          <cell r="N39">
            <v>0</v>
          </cell>
          <cell r="O39">
            <v>0.37274291702317891</v>
          </cell>
          <cell r="P39">
            <v>0.37274291702317891</v>
          </cell>
          <cell r="S39">
            <v>121.14144803253315</v>
          </cell>
          <cell r="U39">
            <v>0</v>
          </cell>
          <cell r="W39">
            <v>0</v>
          </cell>
          <cell r="X39">
            <v>136.42390763048348</v>
          </cell>
          <cell r="Z39">
            <v>136.42390763048348</v>
          </cell>
          <cell r="AA39">
            <v>159615.97192766567</v>
          </cell>
        </row>
        <row r="40">
          <cell r="E40">
            <v>2206</v>
          </cell>
          <cell r="F40" t="str">
            <v>Ecclesall Primary School</v>
          </cell>
          <cell r="G40">
            <v>619</v>
          </cell>
          <cell r="H40">
            <v>78</v>
          </cell>
          <cell r="I40">
            <v>541</v>
          </cell>
          <cell r="N40">
            <v>0</v>
          </cell>
          <cell r="O40">
            <v>0.14206203820875998</v>
          </cell>
          <cell r="P40">
            <v>0.14206203820875998</v>
          </cell>
          <cell r="S40">
            <v>76.85556267093915</v>
          </cell>
          <cell r="U40">
            <v>0</v>
          </cell>
          <cell r="W40">
            <v>0</v>
          </cell>
          <cell r="X40">
            <v>87.936401651222425</v>
          </cell>
          <cell r="Z40">
            <v>87.936401651222425</v>
          </cell>
          <cell r="AA40">
            <v>102885.58993193024</v>
          </cell>
        </row>
        <row r="41">
          <cell r="E41">
            <v>2080</v>
          </cell>
          <cell r="F41" t="str">
            <v>Ecclesfield Primary School</v>
          </cell>
          <cell r="G41">
            <v>396</v>
          </cell>
          <cell r="H41">
            <v>56</v>
          </cell>
          <cell r="I41">
            <v>340</v>
          </cell>
          <cell r="N41">
            <v>0</v>
          </cell>
          <cell r="O41">
            <v>0.3150355412943503</v>
          </cell>
          <cell r="P41">
            <v>0.3150355412943503</v>
          </cell>
          <cell r="S41">
            <v>107.1120840400791</v>
          </cell>
          <cell r="U41">
            <v>0</v>
          </cell>
          <cell r="W41">
            <v>0</v>
          </cell>
          <cell r="X41">
            <v>124.75407435256271</v>
          </cell>
          <cell r="Z41">
            <v>124.75407435256271</v>
          </cell>
          <cell r="AA41">
            <v>145962.26699249836</v>
          </cell>
        </row>
        <row r="42">
          <cell r="E42">
            <v>2024</v>
          </cell>
          <cell r="F42" t="str">
            <v>Emmanuel Anglican/Methodist Junior School</v>
          </cell>
          <cell r="G42">
            <v>164</v>
          </cell>
          <cell r="H42">
            <v>0</v>
          </cell>
          <cell r="I42">
            <v>164</v>
          </cell>
          <cell r="N42">
            <v>0</v>
          </cell>
          <cell r="O42">
            <v>0.36904057264168083</v>
          </cell>
          <cell r="P42">
            <v>0.36904057264168083</v>
          </cell>
          <cell r="S42">
            <v>60.522653913235658</v>
          </cell>
          <cell r="U42">
            <v>0</v>
          </cell>
          <cell r="W42">
            <v>0</v>
          </cell>
          <cell r="X42">
            <v>60.522653913235658</v>
          </cell>
          <cell r="Z42">
            <v>60.522653913235658</v>
          </cell>
          <cell r="AA42">
            <v>70811.505078485716</v>
          </cell>
        </row>
        <row r="43">
          <cell r="E43">
            <v>2028</v>
          </cell>
          <cell r="F43" t="str">
            <v>Emmaus Catholic and CofE Primary School</v>
          </cell>
          <cell r="G43">
            <v>292</v>
          </cell>
          <cell r="H43">
            <v>42</v>
          </cell>
          <cell r="I43">
            <v>250</v>
          </cell>
          <cell r="N43">
            <v>0</v>
          </cell>
          <cell r="O43">
            <v>0.40013900296960891</v>
          </cell>
          <cell r="P43">
            <v>0.40013900296960891</v>
          </cell>
          <cell r="S43">
            <v>100.03475074240222</v>
          </cell>
          <cell r="U43">
            <v>0</v>
          </cell>
          <cell r="W43">
            <v>0</v>
          </cell>
          <cell r="X43">
            <v>116.8405888671258</v>
          </cell>
          <cell r="Z43">
            <v>116.8405888671258</v>
          </cell>
          <cell r="AA43">
            <v>136703.48897453718</v>
          </cell>
        </row>
        <row r="44">
          <cell r="E44">
            <v>2010</v>
          </cell>
          <cell r="F44" t="str">
            <v>Fox Hill Primary</v>
          </cell>
          <cell r="G44">
            <v>278</v>
          </cell>
          <cell r="H44">
            <v>33</v>
          </cell>
          <cell r="I44">
            <v>245</v>
          </cell>
          <cell r="N44">
            <v>0</v>
          </cell>
          <cell r="O44">
            <v>0.37787185671502588</v>
          </cell>
          <cell r="P44">
            <v>0.37787185671502588</v>
          </cell>
          <cell r="S44">
            <v>92.578604895181343</v>
          </cell>
          <cell r="U44">
            <v>0</v>
          </cell>
          <cell r="W44">
            <v>0</v>
          </cell>
          <cell r="X44">
            <v>105.04837616677719</v>
          </cell>
          <cell r="Z44">
            <v>105.04837616677719</v>
          </cell>
          <cell r="AA44">
            <v>122906.60011512932</v>
          </cell>
        </row>
        <row r="45">
          <cell r="E45">
            <v>2036</v>
          </cell>
          <cell r="F45" t="str">
            <v>Gleadless Primary School</v>
          </cell>
          <cell r="G45">
            <v>393</v>
          </cell>
          <cell r="H45">
            <v>46</v>
          </cell>
          <cell r="I45">
            <v>347</v>
          </cell>
          <cell r="N45">
            <v>0</v>
          </cell>
          <cell r="O45">
            <v>0.31971291313442907</v>
          </cell>
          <cell r="P45">
            <v>0.31971291313442907</v>
          </cell>
          <cell r="S45">
            <v>110.94038085764689</v>
          </cell>
          <cell r="U45">
            <v>0</v>
          </cell>
          <cell r="W45">
            <v>0</v>
          </cell>
          <cell r="X45">
            <v>125.64717486183062</v>
          </cell>
          <cell r="Z45">
            <v>125.64717486183062</v>
          </cell>
          <cell r="AA45">
            <v>147007.19458834184</v>
          </cell>
        </row>
        <row r="46">
          <cell r="E46">
            <v>2305</v>
          </cell>
          <cell r="F46" t="str">
            <v>Greengate Lane Academy</v>
          </cell>
          <cell r="G46">
            <v>191</v>
          </cell>
          <cell r="H46">
            <v>26</v>
          </cell>
          <cell r="I46">
            <v>165</v>
          </cell>
          <cell r="N46">
            <v>0</v>
          </cell>
          <cell r="O46">
            <v>0.26040237768632829</v>
          </cell>
          <cell r="P46">
            <v>0.26040237768632829</v>
          </cell>
          <cell r="S46">
            <v>42.966392318244168</v>
          </cell>
          <cell r="U46">
            <v>0</v>
          </cell>
          <cell r="W46">
            <v>0</v>
          </cell>
          <cell r="X46">
            <v>49.736854138088702</v>
          </cell>
          <cell r="Z46">
            <v>49.736854138088702</v>
          </cell>
          <cell r="AA46">
            <v>58192.119341563783</v>
          </cell>
        </row>
        <row r="47">
          <cell r="E47">
            <v>2341</v>
          </cell>
          <cell r="F47" t="str">
            <v>Greenhill Primary School</v>
          </cell>
          <cell r="G47">
            <v>463</v>
          </cell>
          <cell r="H47">
            <v>60</v>
          </cell>
          <cell r="I47">
            <v>403</v>
          </cell>
          <cell r="N47">
            <v>0</v>
          </cell>
          <cell r="O47">
            <v>0.38473003261735644</v>
          </cell>
          <cell r="P47">
            <v>0.38473003261735644</v>
          </cell>
          <cell r="S47">
            <v>155.04620314479465</v>
          </cell>
          <cell r="U47">
            <v>0</v>
          </cell>
          <cell r="W47">
            <v>0</v>
          </cell>
          <cell r="X47">
            <v>178.13000510183602</v>
          </cell>
          <cell r="Z47">
            <v>178.13000510183602</v>
          </cell>
          <cell r="AA47">
            <v>208412.10596914814</v>
          </cell>
        </row>
        <row r="48">
          <cell r="E48">
            <v>2296</v>
          </cell>
          <cell r="F48" t="str">
            <v>Grenoside Community Primary School</v>
          </cell>
          <cell r="G48">
            <v>323</v>
          </cell>
          <cell r="H48">
            <v>46</v>
          </cell>
          <cell r="I48">
            <v>277</v>
          </cell>
          <cell r="N48">
            <v>0</v>
          </cell>
          <cell r="O48">
            <v>0.20005552614248248</v>
          </cell>
          <cell r="P48">
            <v>0.20005552614248248</v>
          </cell>
          <cell r="S48">
            <v>55.415380741467651</v>
          </cell>
          <cell r="U48">
            <v>0</v>
          </cell>
          <cell r="W48">
            <v>0</v>
          </cell>
          <cell r="X48">
            <v>64.61793494402184</v>
          </cell>
          <cell r="Z48">
            <v>64.61793494402184</v>
          </cell>
          <cell r="AA48">
            <v>75602.983884505549</v>
          </cell>
        </row>
        <row r="49">
          <cell r="E49">
            <v>2356</v>
          </cell>
          <cell r="F49" t="str">
            <v>Greystones Primary School</v>
          </cell>
          <cell r="G49">
            <v>631</v>
          </cell>
          <cell r="H49">
            <v>90</v>
          </cell>
          <cell r="I49">
            <v>541</v>
          </cell>
          <cell r="N49">
            <v>0</v>
          </cell>
          <cell r="O49">
            <v>0.16186717352415037</v>
          </cell>
          <cell r="P49">
            <v>0.16186717352415037</v>
          </cell>
          <cell r="S49">
            <v>87.570140876565347</v>
          </cell>
          <cell r="U49">
            <v>0</v>
          </cell>
          <cell r="W49">
            <v>0</v>
          </cell>
          <cell r="X49">
            <v>102.13818649373889</v>
          </cell>
          <cell r="Z49">
            <v>102.13818649373889</v>
          </cell>
          <cell r="AA49">
            <v>119501.6781976745</v>
          </cell>
        </row>
        <row r="50">
          <cell r="E50">
            <v>2279</v>
          </cell>
          <cell r="F50" t="str">
            <v>Halfway Junior School</v>
          </cell>
          <cell r="G50">
            <v>188</v>
          </cell>
          <cell r="H50">
            <v>0</v>
          </cell>
          <cell r="I50">
            <v>188</v>
          </cell>
          <cell r="N50">
            <v>0</v>
          </cell>
          <cell r="O50">
            <v>0.23170267181803331</v>
          </cell>
          <cell r="P50">
            <v>0.23170267181803331</v>
          </cell>
          <cell r="S50">
            <v>43.560102301790259</v>
          </cell>
          <cell r="U50">
            <v>0</v>
          </cell>
          <cell r="W50">
            <v>0</v>
          </cell>
          <cell r="X50">
            <v>43.560102301790259</v>
          </cell>
          <cell r="Z50">
            <v>43.560102301790259</v>
          </cell>
          <cell r="AA50">
            <v>50965.3196930946</v>
          </cell>
        </row>
        <row r="51">
          <cell r="E51">
            <v>2252</v>
          </cell>
          <cell r="F51" t="str">
            <v>Halfway Nursery Infant School</v>
          </cell>
          <cell r="G51">
            <v>149</v>
          </cell>
          <cell r="H51">
            <v>40</v>
          </cell>
          <cell r="I51">
            <v>109</v>
          </cell>
          <cell r="N51">
            <v>0</v>
          </cell>
          <cell r="O51">
            <v>0.30841121495327084</v>
          </cell>
          <cell r="P51">
            <v>0.30841121495327084</v>
          </cell>
          <cell r="S51">
            <v>33.61682242990652</v>
          </cell>
          <cell r="U51">
            <v>0</v>
          </cell>
          <cell r="W51">
            <v>0</v>
          </cell>
          <cell r="X51">
            <v>45.953271028037356</v>
          </cell>
          <cell r="Z51">
            <v>45.953271028037356</v>
          </cell>
          <cell r="AA51">
            <v>53765.327102803705</v>
          </cell>
        </row>
        <row r="52">
          <cell r="E52">
            <v>2357</v>
          </cell>
          <cell r="F52" t="str">
            <v>Hallam Primary School</v>
          </cell>
          <cell r="G52">
            <v>613</v>
          </cell>
          <cell r="H52">
            <v>72</v>
          </cell>
          <cell r="I52">
            <v>541</v>
          </cell>
          <cell r="N52">
            <v>0</v>
          </cell>
          <cell r="O52">
            <v>0.22004332436414861</v>
          </cell>
          <cell r="P52">
            <v>0.22004332436414861</v>
          </cell>
          <cell r="S52">
            <v>119.0434384810044</v>
          </cell>
          <cell r="U52">
            <v>0</v>
          </cell>
          <cell r="W52">
            <v>0</v>
          </cell>
          <cell r="X52">
            <v>134.8865578352231</v>
          </cell>
          <cell r="Z52">
            <v>134.8865578352231</v>
          </cell>
          <cell r="AA52">
            <v>157817.27266721101</v>
          </cell>
        </row>
        <row r="53">
          <cell r="E53">
            <v>2050</v>
          </cell>
          <cell r="F53" t="str">
            <v>Hartley Brook Primary School</v>
          </cell>
          <cell r="G53">
            <v>562</v>
          </cell>
          <cell r="H53">
            <v>67</v>
          </cell>
          <cell r="I53">
            <v>495</v>
          </cell>
          <cell r="N53">
            <v>0</v>
          </cell>
          <cell r="O53">
            <v>0.4128597056645496</v>
          </cell>
          <cell r="P53">
            <v>0.4128597056645496</v>
          </cell>
          <cell r="S53">
            <v>204.36555430395205</v>
          </cell>
          <cell r="U53">
            <v>0</v>
          </cell>
          <cell r="W53">
            <v>0</v>
          </cell>
          <cell r="X53">
            <v>232.02715458347689</v>
          </cell>
          <cell r="Z53">
            <v>232.02715458347689</v>
          </cell>
          <cell r="AA53">
            <v>271471.77086266794</v>
          </cell>
        </row>
        <row r="54">
          <cell r="E54">
            <v>2049</v>
          </cell>
          <cell r="F54" t="str">
            <v>Hatfield Academy</v>
          </cell>
          <cell r="G54">
            <v>369</v>
          </cell>
          <cell r="H54">
            <v>42</v>
          </cell>
          <cell r="I54">
            <v>327</v>
          </cell>
          <cell r="N54">
            <v>0</v>
          </cell>
          <cell r="O54">
            <v>0.39335061490233914</v>
          </cell>
          <cell r="P54">
            <v>0.39335061490233914</v>
          </cell>
          <cell r="S54">
            <v>128.62565107306489</v>
          </cell>
          <cell r="U54">
            <v>0</v>
          </cell>
          <cell r="W54">
            <v>0</v>
          </cell>
          <cell r="X54">
            <v>145.14637689896315</v>
          </cell>
          <cell r="Z54">
            <v>145.14637689896313</v>
          </cell>
          <cell r="AA54">
            <v>169821.26097178686</v>
          </cell>
        </row>
        <row r="55">
          <cell r="E55">
            <v>2297</v>
          </cell>
          <cell r="F55" t="str">
            <v>High Green Primary School</v>
          </cell>
          <cell r="G55">
            <v>195</v>
          </cell>
          <cell r="H55">
            <v>30</v>
          </cell>
          <cell r="I55">
            <v>165</v>
          </cell>
          <cell r="N55">
            <v>0</v>
          </cell>
          <cell r="O55">
            <v>0.3566447779862415</v>
          </cell>
          <cell r="P55">
            <v>0.3566447779862415</v>
          </cell>
          <cell r="S55">
            <v>58.846388367729851</v>
          </cell>
          <cell r="U55">
            <v>0</v>
          </cell>
          <cell r="W55">
            <v>0</v>
          </cell>
          <cell r="X55">
            <v>69.545731707317088</v>
          </cell>
          <cell r="Z55">
            <v>69.545731707317088</v>
          </cell>
          <cell r="AA55">
            <v>81368.506097560996</v>
          </cell>
        </row>
        <row r="56">
          <cell r="E56">
            <v>2042</v>
          </cell>
          <cell r="F56" t="str">
            <v>High Hazels Junior School</v>
          </cell>
          <cell r="G56">
            <v>350</v>
          </cell>
          <cell r="H56">
            <v>0</v>
          </cell>
          <cell r="I56">
            <v>350</v>
          </cell>
          <cell r="N56">
            <v>0</v>
          </cell>
          <cell r="O56">
            <v>0.30894758409845968</v>
          </cell>
          <cell r="P56">
            <v>0.30894758409845968</v>
          </cell>
          <cell r="S56">
            <v>108.13165443446088</v>
          </cell>
          <cell r="U56">
            <v>0</v>
          </cell>
          <cell r="W56">
            <v>0</v>
          </cell>
          <cell r="X56">
            <v>108.13165443446088</v>
          </cell>
          <cell r="Z56">
            <v>108.13165443446088</v>
          </cell>
          <cell r="AA56">
            <v>126514.03568831923</v>
          </cell>
        </row>
        <row r="57">
          <cell r="E57">
            <v>2039</v>
          </cell>
          <cell r="F57" t="str">
            <v>High Hazels Nursery Infant Academy</v>
          </cell>
          <cell r="G57">
            <v>256</v>
          </cell>
          <cell r="H57">
            <v>77</v>
          </cell>
          <cell r="I57">
            <v>179</v>
          </cell>
          <cell r="N57">
            <v>0</v>
          </cell>
          <cell r="O57">
            <v>0.34104046242774561</v>
          </cell>
          <cell r="P57">
            <v>0.34104046242774561</v>
          </cell>
          <cell r="S57">
            <v>61.046242774566466</v>
          </cell>
          <cell r="U57">
            <v>0</v>
          </cell>
          <cell r="W57">
            <v>0</v>
          </cell>
          <cell r="X57">
            <v>87.306358381502875</v>
          </cell>
          <cell r="Z57">
            <v>87.306358381502875</v>
          </cell>
          <cell r="AA57">
            <v>102148.43930635837</v>
          </cell>
        </row>
        <row r="58">
          <cell r="E58">
            <v>2339</v>
          </cell>
          <cell r="F58" t="str">
            <v>Hillsborough Primary School</v>
          </cell>
          <cell r="G58">
            <v>339</v>
          </cell>
          <cell r="H58">
            <v>38</v>
          </cell>
          <cell r="I58">
            <v>301</v>
          </cell>
          <cell r="N58">
            <v>0</v>
          </cell>
          <cell r="O58">
            <v>0.37852361542201091</v>
          </cell>
          <cell r="P58">
            <v>0.37852361542201091</v>
          </cell>
          <cell r="S58">
            <v>113.93560824202528</v>
          </cell>
          <cell r="U58">
            <v>0</v>
          </cell>
          <cell r="W58">
            <v>0</v>
          </cell>
          <cell r="X58">
            <v>128.31950562806171</v>
          </cell>
          <cell r="Z58">
            <v>128.31950562806171</v>
          </cell>
          <cell r="AA58">
            <v>150133.82158483219</v>
          </cell>
        </row>
        <row r="59">
          <cell r="E59">
            <v>2213</v>
          </cell>
          <cell r="F59" t="str">
            <v>Holt House Infant School</v>
          </cell>
          <cell r="G59">
            <v>176</v>
          </cell>
          <cell r="H59">
            <v>56</v>
          </cell>
          <cell r="I59">
            <v>120</v>
          </cell>
          <cell r="N59">
            <v>0</v>
          </cell>
          <cell r="O59">
            <v>0.25217391304347853</v>
          </cell>
          <cell r="P59">
            <v>0.25217391304347853</v>
          </cell>
          <cell r="S59">
            <v>30.260869565217423</v>
          </cell>
          <cell r="U59">
            <v>0</v>
          </cell>
          <cell r="W59">
            <v>0</v>
          </cell>
          <cell r="X59">
            <v>44.382608695652223</v>
          </cell>
          <cell r="Z59">
            <v>44.382608695652223</v>
          </cell>
          <cell r="AA59">
            <v>51927.652173913099</v>
          </cell>
        </row>
        <row r="60">
          <cell r="E60">
            <v>2337</v>
          </cell>
          <cell r="F60" t="str">
            <v>Hucklow Primary School</v>
          </cell>
          <cell r="G60">
            <v>414</v>
          </cell>
          <cell r="H60">
            <v>53</v>
          </cell>
          <cell r="I60">
            <v>361</v>
          </cell>
          <cell r="N60">
            <v>0</v>
          </cell>
          <cell r="O60">
            <v>0.52097101027301596</v>
          </cell>
          <cell r="P60">
            <v>0.52097101027301596</v>
          </cell>
          <cell r="S60">
            <v>188.07053470855877</v>
          </cell>
          <cell r="U60">
            <v>0</v>
          </cell>
          <cell r="W60">
            <v>0</v>
          </cell>
          <cell r="X60">
            <v>215.68199825302861</v>
          </cell>
          <cell r="Z60">
            <v>215.68199825302861</v>
          </cell>
          <cell r="AA60">
            <v>252347.93795604346</v>
          </cell>
        </row>
        <row r="61">
          <cell r="E61">
            <v>2060</v>
          </cell>
          <cell r="F61" t="str">
            <v>Hunter's Bar Infant School</v>
          </cell>
          <cell r="G61">
            <v>268</v>
          </cell>
          <cell r="H61">
            <v>88</v>
          </cell>
          <cell r="I61">
            <v>180</v>
          </cell>
          <cell r="N61">
            <v>0</v>
          </cell>
          <cell r="O61">
            <v>0.29545454545454519</v>
          </cell>
          <cell r="P61">
            <v>0.29545454545454519</v>
          </cell>
          <cell r="S61">
            <v>53.181818181818137</v>
          </cell>
          <cell r="U61">
            <v>0</v>
          </cell>
          <cell r="W61">
            <v>0</v>
          </cell>
          <cell r="X61">
            <v>79.181818181818116</v>
          </cell>
          <cell r="Z61">
            <v>79.181818181818116</v>
          </cell>
          <cell r="AA61">
            <v>92642.727272727192</v>
          </cell>
        </row>
        <row r="62">
          <cell r="E62">
            <v>2058</v>
          </cell>
          <cell r="F62" t="str">
            <v>Hunter's Bar Junior School</v>
          </cell>
          <cell r="G62">
            <v>361</v>
          </cell>
          <cell r="H62">
            <v>0</v>
          </cell>
          <cell r="I62">
            <v>361</v>
          </cell>
          <cell r="N62">
            <v>0</v>
          </cell>
          <cell r="O62">
            <v>0.2625768744551093</v>
          </cell>
          <cell r="P62">
            <v>0.2625768744551093</v>
          </cell>
          <cell r="S62">
            <v>94.790251678294453</v>
          </cell>
          <cell r="U62">
            <v>0</v>
          </cell>
          <cell r="W62">
            <v>0</v>
          </cell>
          <cell r="X62">
            <v>94.790251678294453</v>
          </cell>
          <cell r="Z62">
            <v>94.790251678294453</v>
          </cell>
          <cell r="AA62">
            <v>110904.59446360452</v>
          </cell>
        </row>
        <row r="63">
          <cell r="E63">
            <v>2063</v>
          </cell>
          <cell r="F63" t="str">
            <v>Intake Primary School</v>
          </cell>
          <cell r="G63">
            <v>416</v>
          </cell>
          <cell r="H63">
            <v>58</v>
          </cell>
          <cell r="I63">
            <v>358</v>
          </cell>
          <cell r="N63">
            <v>0</v>
          </cell>
          <cell r="O63">
            <v>0.24741294496987432</v>
          </cell>
          <cell r="P63">
            <v>0.24741294496987432</v>
          </cell>
          <cell r="S63">
            <v>88.573834299215008</v>
          </cell>
          <cell r="U63">
            <v>0</v>
          </cell>
          <cell r="W63">
            <v>0</v>
          </cell>
          <cell r="X63">
            <v>102.92378510746772</v>
          </cell>
          <cell r="Z63">
            <v>102.92378510746772</v>
          </cell>
          <cell r="AA63">
            <v>120420.82857573724</v>
          </cell>
        </row>
        <row r="64">
          <cell r="E64">
            <v>2261</v>
          </cell>
          <cell r="F64" t="str">
            <v>Limpsfield Junior School</v>
          </cell>
          <cell r="G64">
            <v>225</v>
          </cell>
          <cell r="H64">
            <v>0</v>
          </cell>
          <cell r="I64">
            <v>225</v>
          </cell>
          <cell r="N64">
            <v>0</v>
          </cell>
          <cell r="O64">
            <v>0.32855333928025982</v>
          </cell>
          <cell r="P64">
            <v>0.32855333928025982</v>
          </cell>
          <cell r="S64">
            <v>73.924501338058462</v>
          </cell>
          <cell r="U64">
            <v>0</v>
          </cell>
          <cell r="W64">
            <v>0</v>
          </cell>
          <cell r="X64">
            <v>73.924501338058462</v>
          </cell>
          <cell r="Z64">
            <v>73.924501338058462</v>
          </cell>
          <cell r="AA64">
            <v>86491.666565528401</v>
          </cell>
        </row>
        <row r="65">
          <cell r="E65">
            <v>2315</v>
          </cell>
          <cell r="F65" t="str">
            <v>Lound Infant School</v>
          </cell>
          <cell r="G65">
            <v>143</v>
          </cell>
          <cell r="H65">
            <v>54</v>
          </cell>
          <cell r="I65">
            <v>89</v>
          </cell>
          <cell r="N65">
            <v>0</v>
          </cell>
          <cell r="O65">
            <v>0.31034482758620696</v>
          </cell>
          <cell r="P65">
            <v>0.31034482758620696</v>
          </cell>
          <cell r="S65">
            <v>27.62068965517242</v>
          </cell>
          <cell r="U65">
            <v>0</v>
          </cell>
          <cell r="W65">
            <v>0</v>
          </cell>
          <cell r="X65">
            <v>44.379310344827594</v>
          </cell>
          <cell r="Z65">
            <v>44.379310344827594</v>
          </cell>
          <cell r="AA65">
            <v>51923.793103448283</v>
          </cell>
        </row>
        <row r="66">
          <cell r="E66">
            <v>2298</v>
          </cell>
          <cell r="F66" t="str">
            <v>Lound Junior School</v>
          </cell>
          <cell r="G66">
            <v>207</v>
          </cell>
          <cell r="H66">
            <v>0</v>
          </cell>
          <cell r="I66">
            <v>207</v>
          </cell>
          <cell r="N66">
            <v>0</v>
          </cell>
          <cell r="O66">
            <v>0.25641098487593755</v>
          </cell>
          <cell r="P66">
            <v>0.25641098487593755</v>
          </cell>
          <cell r="S66">
            <v>53.077073869319072</v>
          </cell>
          <cell r="U66">
            <v>0</v>
          </cell>
          <cell r="W66">
            <v>0</v>
          </cell>
          <cell r="X66">
            <v>53.077073869319072</v>
          </cell>
          <cell r="Z66">
            <v>53.077073869319072</v>
          </cell>
          <cell r="AA66">
            <v>62100.176427103317</v>
          </cell>
        </row>
        <row r="67">
          <cell r="E67">
            <v>2029</v>
          </cell>
          <cell r="F67" t="str">
            <v>Lowedges Junior Academy</v>
          </cell>
          <cell r="G67">
            <v>297</v>
          </cell>
          <cell r="H67">
            <v>40</v>
          </cell>
          <cell r="I67">
            <v>257</v>
          </cell>
          <cell r="N67">
            <v>0</v>
          </cell>
          <cell r="O67">
            <v>0.29819902319902303</v>
          </cell>
          <cell r="P67">
            <v>0.29819902319902303</v>
          </cell>
          <cell r="S67">
            <v>76.637148962148913</v>
          </cell>
          <cell r="U67">
            <v>0</v>
          </cell>
          <cell r="W67">
            <v>0</v>
          </cell>
          <cell r="X67">
            <v>88.565109890109838</v>
          </cell>
          <cell r="Z67">
            <v>88.565109890109838</v>
          </cell>
          <cell r="AA67">
            <v>103621.17857142851</v>
          </cell>
        </row>
        <row r="68">
          <cell r="E68">
            <v>2045</v>
          </cell>
          <cell r="F68" t="str">
            <v>Lower Meadow Primary School</v>
          </cell>
          <cell r="G68">
            <v>252</v>
          </cell>
          <cell r="H68">
            <v>36</v>
          </cell>
          <cell r="I68">
            <v>216</v>
          </cell>
          <cell r="N68">
            <v>0</v>
          </cell>
          <cell r="O68">
            <v>0.45019669551534236</v>
          </cell>
          <cell r="P68">
            <v>0.45019669551534236</v>
          </cell>
          <cell r="S68">
            <v>97.242486231313947</v>
          </cell>
          <cell r="U68">
            <v>0</v>
          </cell>
          <cell r="W68">
            <v>0</v>
          </cell>
          <cell r="X68">
            <v>113.44956726986628</v>
          </cell>
          <cell r="Z68">
            <v>113.44956726986628</v>
          </cell>
          <cell r="AA68">
            <v>132735.99370574355</v>
          </cell>
        </row>
        <row r="69">
          <cell r="E69">
            <v>2070</v>
          </cell>
          <cell r="F69" t="str">
            <v>Lowfield Community Primary School</v>
          </cell>
          <cell r="G69">
            <v>395</v>
          </cell>
          <cell r="H69">
            <v>55</v>
          </cell>
          <cell r="I69">
            <v>340</v>
          </cell>
          <cell r="N69">
            <v>0</v>
          </cell>
          <cell r="O69">
            <v>0.300806090461263</v>
          </cell>
          <cell r="P69">
            <v>0.300806090461263</v>
          </cell>
          <cell r="S69">
            <v>102.27407075682942</v>
          </cell>
          <cell r="U69">
            <v>0</v>
          </cell>
          <cell r="W69">
            <v>0</v>
          </cell>
          <cell r="X69">
            <v>118.81840573219888</v>
          </cell>
          <cell r="Z69">
            <v>118.81840573219888</v>
          </cell>
          <cell r="AA69">
            <v>139017.53470667268</v>
          </cell>
        </row>
        <row r="70">
          <cell r="E70">
            <v>2292</v>
          </cell>
          <cell r="F70" t="str">
            <v>Loxley Primary School</v>
          </cell>
          <cell r="G70">
            <v>206</v>
          </cell>
          <cell r="H70">
            <v>30</v>
          </cell>
          <cell r="I70">
            <v>176</v>
          </cell>
          <cell r="N70">
            <v>0</v>
          </cell>
          <cell r="O70">
            <v>0.20050359921049568</v>
          </cell>
          <cell r="P70">
            <v>0.20050359921049568</v>
          </cell>
          <cell r="S70">
            <v>35.28863346104724</v>
          </cell>
          <cell r="U70">
            <v>0</v>
          </cell>
          <cell r="W70">
            <v>0</v>
          </cell>
          <cell r="X70">
            <v>41.303741437362113</v>
          </cell>
          <cell r="Z70">
            <v>41.303741437362113</v>
          </cell>
          <cell r="AA70">
            <v>48325.377481713673</v>
          </cell>
        </row>
        <row r="71">
          <cell r="E71">
            <v>2072</v>
          </cell>
          <cell r="F71" t="str">
            <v>Lydgate Infant School</v>
          </cell>
          <cell r="G71">
            <v>356</v>
          </cell>
          <cell r="H71">
            <v>119</v>
          </cell>
          <cell r="I71">
            <v>237</v>
          </cell>
          <cell r="N71">
            <v>0</v>
          </cell>
          <cell r="O71">
            <v>0.24229074889867872</v>
          </cell>
          <cell r="P71">
            <v>0.24229074889867872</v>
          </cell>
          <cell r="S71">
            <v>57.422907488986858</v>
          </cell>
          <cell r="U71">
            <v>0</v>
          </cell>
          <cell r="W71">
            <v>0</v>
          </cell>
          <cell r="X71">
            <v>86.255506607929618</v>
          </cell>
          <cell r="Z71">
            <v>86.255506607929618</v>
          </cell>
          <cell r="AA71">
            <v>100918.94273127765</v>
          </cell>
        </row>
        <row r="72">
          <cell r="E72">
            <v>2071</v>
          </cell>
          <cell r="F72" t="str">
            <v>Lydgate Junior School</v>
          </cell>
          <cell r="G72">
            <v>479</v>
          </cell>
          <cell r="H72">
            <v>0</v>
          </cell>
          <cell r="I72">
            <v>479</v>
          </cell>
          <cell r="N72">
            <v>0</v>
          </cell>
          <cell r="O72">
            <v>0.23692918333888971</v>
          </cell>
          <cell r="P72">
            <v>0.23692918333888971</v>
          </cell>
          <cell r="S72">
            <v>113.48907881932817</v>
          </cell>
          <cell r="U72">
            <v>0</v>
          </cell>
          <cell r="W72">
            <v>0</v>
          </cell>
          <cell r="X72">
            <v>113.48907881932817</v>
          </cell>
          <cell r="Z72">
            <v>113.48907881932817</v>
          </cell>
          <cell r="AA72">
            <v>132782.22221861396</v>
          </cell>
        </row>
        <row r="73">
          <cell r="E73">
            <v>2358</v>
          </cell>
          <cell r="F73" t="str">
            <v>Malin Bridge Primary School</v>
          </cell>
          <cell r="G73">
            <v>538</v>
          </cell>
          <cell r="H73">
            <v>75</v>
          </cell>
          <cell r="I73">
            <v>463</v>
          </cell>
          <cell r="N73">
            <v>0</v>
          </cell>
          <cell r="O73">
            <v>0.20258654448621574</v>
          </cell>
          <cell r="P73">
            <v>0.20258654448621574</v>
          </cell>
          <cell r="S73">
            <v>93.797570097117884</v>
          </cell>
          <cell r="U73">
            <v>0</v>
          </cell>
          <cell r="W73">
            <v>0</v>
          </cell>
          <cell r="X73">
            <v>108.99156093358407</v>
          </cell>
          <cell r="Z73">
            <v>108.99156093358407</v>
          </cell>
          <cell r="AA73">
            <v>127520.12629229335</v>
          </cell>
        </row>
        <row r="74">
          <cell r="E74">
            <v>2359</v>
          </cell>
          <cell r="F74" t="str">
            <v>Manor Lodge Community Primary and Nursery School</v>
          </cell>
          <cell r="G74">
            <v>332</v>
          </cell>
          <cell r="H74">
            <v>48</v>
          </cell>
          <cell r="I74">
            <v>284</v>
          </cell>
          <cell r="N74">
            <v>0</v>
          </cell>
          <cell r="O74">
            <v>0.42324723247232471</v>
          </cell>
          <cell r="P74">
            <v>0.42324723247232471</v>
          </cell>
          <cell r="S74">
            <v>120.20221402214021</v>
          </cell>
          <cell r="U74">
            <v>0</v>
          </cell>
          <cell r="W74">
            <v>0</v>
          </cell>
          <cell r="X74">
            <v>140.51808118081181</v>
          </cell>
          <cell r="Z74">
            <v>140.51808118081181</v>
          </cell>
          <cell r="AA74">
            <v>164406.1549815498</v>
          </cell>
        </row>
        <row r="75">
          <cell r="E75">
            <v>2012</v>
          </cell>
          <cell r="F75" t="str">
            <v>Mansel Primary</v>
          </cell>
          <cell r="G75">
            <v>391</v>
          </cell>
          <cell r="H75">
            <v>51</v>
          </cell>
          <cell r="I75">
            <v>340</v>
          </cell>
          <cell r="N75">
            <v>0</v>
          </cell>
          <cell r="O75">
            <v>0.36463756936855851</v>
          </cell>
          <cell r="P75">
            <v>0.36463756936855851</v>
          </cell>
          <cell r="S75">
            <v>123.9767735853099</v>
          </cell>
          <cell r="U75">
            <v>0</v>
          </cell>
          <cell r="W75">
            <v>0</v>
          </cell>
          <cell r="X75">
            <v>142.57328962310638</v>
          </cell>
          <cell r="Z75">
            <v>142.57328962310638</v>
          </cell>
          <cell r="AA75">
            <v>166810.74885903447</v>
          </cell>
        </row>
        <row r="76">
          <cell r="E76">
            <v>2079</v>
          </cell>
          <cell r="F76" t="str">
            <v>Marlcliffe Community Primary School</v>
          </cell>
          <cell r="G76">
            <v>476</v>
          </cell>
          <cell r="H76">
            <v>54</v>
          </cell>
          <cell r="I76">
            <v>422</v>
          </cell>
          <cell r="N76">
            <v>0</v>
          </cell>
          <cell r="O76">
            <v>0.28874793123247877</v>
          </cell>
          <cell r="P76">
            <v>0.28874793123247877</v>
          </cell>
          <cell r="S76">
            <v>121.85162698010605</v>
          </cell>
          <cell r="U76">
            <v>0</v>
          </cell>
          <cell r="W76">
            <v>0</v>
          </cell>
          <cell r="X76">
            <v>137.4440152666599</v>
          </cell>
          <cell r="Z76">
            <v>137.4440152666599</v>
          </cell>
          <cell r="AA76">
            <v>160809.49786199207</v>
          </cell>
        </row>
        <row r="77">
          <cell r="E77">
            <v>2081</v>
          </cell>
          <cell r="F77" t="str">
            <v>Meersbrook Bank Primary School</v>
          </cell>
          <cell r="G77">
            <v>206</v>
          </cell>
          <cell r="H77">
            <v>28</v>
          </cell>
          <cell r="I77">
            <v>178</v>
          </cell>
          <cell r="N77">
            <v>0</v>
          </cell>
          <cell r="O77">
            <v>0.1977401129943504</v>
          </cell>
          <cell r="P77">
            <v>0.1977401129943504</v>
          </cell>
          <cell r="S77">
            <v>35.197740112994374</v>
          </cell>
          <cell r="U77">
            <v>0</v>
          </cell>
          <cell r="W77">
            <v>0</v>
          </cell>
          <cell r="X77">
            <v>40.734463276836181</v>
          </cell>
          <cell r="Z77">
            <v>40.734463276836188</v>
          </cell>
          <cell r="AA77">
            <v>47659.322033898337</v>
          </cell>
        </row>
        <row r="78">
          <cell r="E78">
            <v>2013</v>
          </cell>
          <cell r="F78" t="str">
            <v>Meynell Community Primary School</v>
          </cell>
          <cell r="G78">
            <v>382</v>
          </cell>
          <cell r="H78">
            <v>58</v>
          </cell>
          <cell r="I78">
            <v>324</v>
          </cell>
          <cell r="N78">
            <v>0</v>
          </cell>
          <cell r="O78">
            <v>0.49644283312316134</v>
          </cell>
          <cell r="P78">
            <v>0.49644283312316134</v>
          </cell>
          <cell r="S78">
            <v>160.84747793190428</v>
          </cell>
          <cell r="U78">
            <v>0</v>
          </cell>
          <cell r="W78">
            <v>0</v>
          </cell>
          <cell r="X78">
            <v>189.64116225304764</v>
          </cell>
          <cell r="Z78">
            <v>189.64116225304764</v>
          </cell>
          <cell r="AA78">
            <v>221880.15983606575</v>
          </cell>
        </row>
        <row r="79">
          <cell r="E79">
            <v>2346</v>
          </cell>
          <cell r="F79" t="str">
            <v>Monteney Primary School</v>
          </cell>
          <cell r="G79">
            <v>401</v>
          </cell>
          <cell r="H79">
            <v>56</v>
          </cell>
          <cell r="I79">
            <v>345</v>
          </cell>
          <cell r="N79">
            <v>0</v>
          </cell>
          <cell r="O79">
            <v>0.30192771553065695</v>
          </cell>
          <cell r="P79">
            <v>0.30192771553065695</v>
          </cell>
          <cell r="S79">
            <v>104.16506185807664</v>
          </cell>
          <cell r="U79">
            <v>0</v>
          </cell>
          <cell r="W79">
            <v>0</v>
          </cell>
          <cell r="X79">
            <v>121.07301392779344</v>
          </cell>
          <cell r="Z79">
            <v>121.07301392779344</v>
          </cell>
          <cell r="AA79">
            <v>141655.42629551832</v>
          </cell>
        </row>
        <row r="80">
          <cell r="E80">
            <v>2257</v>
          </cell>
          <cell r="F80" t="str">
            <v>Mosborough Primary School</v>
          </cell>
          <cell r="G80">
            <v>415</v>
          </cell>
          <cell r="H80">
            <v>60</v>
          </cell>
          <cell r="I80">
            <v>355</v>
          </cell>
          <cell r="N80">
            <v>0</v>
          </cell>
          <cell r="O80">
            <v>0.1752848798238055</v>
          </cell>
          <cell r="P80">
            <v>0.1752848798238055</v>
          </cell>
          <cell r="S80">
            <v>62.226132337450956</v>
          </cell>
          <cell r="U80">
            <v>0</v>
          </cell>
          <cell r="W80">
            <v>0</v>
          </cell>
          <cell r="X80">
            <v>72.743225126879281</v>
          </cell>
          <cell r="Z80">
            <v>72.743225126879281</v>
          </cell>
          <cell r="AA80">
            <v>85109.57339844876</v>
          </cell>
        </row>
        <row r="81">
          <cell r="E81">
            <v>2092</v>
          </cell>
          <cell r="F81" t="str">
            <v>Mundella Primary School</v>
          </cell>
          <cell r="G81">
            <v>419</v>
          </cell>
          <cell r="H81">
            <v>60</v>
          </cell>
          <cell r="I81">
            <v>359</v>
          </cell>
          <cell r="N81">
            <v>0</v>
          </cell>
          <cell r="O81">
            <v>0.19570303174982079</v>
          </cell>
          <cell r="P81">
            <v>0.19570303174982079</v>
          </cell>
          <cell r="S81">
            <v>70.257388398185668</v>
          </cell>
          <cell r="U81">
            <v>0</v>
          </cell>
          <cell r="W81">
            <v>0</v>
          </cell>
          <cell r="X81">
            <v>81.999570303174906</v>
          </cell>
          <cell r="Z81">
            <v>81.99957030317492</v>
          </cell>
          <cell r="AA81">
            <v>95939.497254714661</v>
          </cell>
        </row>
        <row r="82">
          <cell r="E82">
            <v>2002</v>
          </cell>
          <cell r="F82" t="str">
            <v>Nether Edge Primary School</v>
          </cell>
          <cell r="G82">
            <v>416</v>
          </cell>
          <cell r="H82">
            <v>59</v>
          </cell>
          <cell r="I82">
            <v>357</v>
          </cell>
          <cell r="N82">
            <v>0</v>
          </cell>
          <cell r="O82">
            <v>0.32752560253396651</v>
          </cell>
          <cell r="P82">
            <v>0.32752560253396651</v>
          </cell>
          <cell r="S82">
            <v>116.92664010462605</v>
          </cell>
          <cell r="U82">
            <v>0</v>
          </cell>
          <cell r="W82">
            <v>0</v>
          </cell>
          <cell r="X82">
            <v>136.25065065413006</v>
          </cell>
          <cell r="Z82">
            <v>136.25065065413006</v>
          </cell>
          <cell r="AA82">
            <v>159413.26126533217</v>
          </cell>
        </row>
        <row r="83">
          <cell r="E83">
            <v>2221</v>
          </cell>
          <cell r="F83" t="str">
            <v>Nether Green Infant School</v>
          </cell>
          <cell r="G83">
            <v>201</v>
          </cell>
          <cell r="H83">
            <v>55</v>
          </cell>
          <cell r="I83">
            <v>146</v>
          </cell>
          <cell r="N83">
            <v>0</v>
          </cell>
          <cell r="O83">
            <v>0.24460431654676243</v>
          </cell>
          <cell r="P83">
            <v>0.24460431654676243</v>
          </cell>
          <cell r="S83">
            <v>35.712230215827311</v>
          </cell>
          <cell r="U83">
            <v>0</v>
          </cell>
          <cell r="W83">
            <v>0</v>
          </cell>
          <cell r="X83">
            <v>49.165467625899247</v>
          </cell>
          <cell r="Z83">
            <v>49.16546762589924</v>
          </cell>
          <cell r="AA83">
            <v>57523.597122302112</v>
          </cell>
        </row>
        <row r="84">
          <cell r="E84">
            <v>2087</v>
          </cell>
          <cell r="F84" t="str">
            <v>Nether Green Junior School</v>
          </cell>
          <cell r="G84">
            <v>377</v>
          </cell>
          <cell r="H84">
            <v>0</v>
          </cell>
          <cell r="I84">
            <v>377</v>
          </cell>
          <cell r="N84">
            <v>0</v>
          </cell>
          <cell r="O84">
            <v>0.20834983114611355</v>
          </cell>
          <cell r="P84">
            <v>0.20834983114611355</v>
          </cell>
          <cell r="S84">
            <v>78.547886342084809</v>
          </cell>
          <cell r="U84">
            <v>0</v>
          </cell>
          <cell r="W84">
            <v>0</v>
          </cell>
          <cell r="X84">
            <v>78.547886342084809</v>
          </cell>
          <cell r="Z84">
            <v>78.547886342084809</v>
          </cell>
          <cell r="AA84">
            <v>91901.027020239228</v>
          </cell>
        </row>
        <row r="85">
          <cell r="E85">
            <v>2272</v>
          </cell>
          <cell r="F85" t="str">
            <v>Netherthorpe Primary School</v>
          </cell>
          <cell r="G85">
            <v>216</v>
          </cell>
          <cell r="H85">
            <v>31</v>
          </cell>
          <cell r="I85">
            <v>185</v>
          </cell>
          <cell r="N85">
            <v>0</v>
          </cell>
          <cell r="O85">
            <v>0.64186024945518616</v>
          </cell>
          <cell r="P85">
            <v>0.64186024945518616</v>
          </cell>
          <cell r="S85">
            <v>118.74414614920944</v>
          </cell>
          <cell r="U85">
            <v>0</v>
          </cell>
          <cell r="W85">
            <v>0</v>
          </cell>
          <cell r="X85">
            <v>138.64181388232021</v>
          </cell>
          <cell r="Z85">
            <v>138.64181388232021</v>
          </cell>
          <cell r="AA85">
            <v>162210.92224231464</v>
          </cell>
        </row>
        <row r="86">
          <cell r="E86">
            <v>2309</v>
          </cell>
          <cell r="F86" t="str">
            <v>Nook Lane Junior School</v>
          </cell>
          <cell r="G86">
            <v>240</v>
          </cell>
          <cell r="H86">
            <v>0</v>
          </cell>
          <cell r="I86">
            <v>240</v>
          </cell>
          <cell r="N86">
            <v>0</v>
          </cell>
          <cell r="O86">
            <v>0.22335888966248671</v>
          </cell>
          <cell r="P86">
            <v>0.22335888966248671</v>
          </cell>
          <cell r="S86">
            <v>53.606133518996813</v>
          </cell>
          <cell r="U86">
            <v>0</v>
          </cell>
          <cell r="W86">
            <v>0</v>
          </cell>
          <cell r="X86">
            <v>53.606133518996813</v>
          </cell>
          <cell r="Z86">
            <v>53.606133518996813</v>
          </cell>
          <cell r="AA86">
            <v>62719.176217226275</v>
          </cell>
        </row>
        <row r="87">
          <cell r="E87">
            <v>2051</v>
          </cell>
          <cell r="F87" t="str">
            <v>Norfolk Community Primary School</v>
          </cell>
          <cell r="G87">
            <v>407</v>
          </cell>
          <cell r="H87">
            <v>57</v>
          </cell>
          <cell r="I87">
            <v>350</v>
          </cell>
          <cell r="N87">
            <v>0</v>
          </cell>
          <cell r="O87">
            <v>0.51504595558172239</v>
          </cell>
          <cell r="P87">
            <v>0.51504595558172239</v>
          </cell>
          <cell r="S87">
            <v>180.26608445360284</v>
          </cell>
          <cell r="U87">
            <v>0</v>
          </cell>
          <cell r="W87">
            <v>0</v>
          </cell>
          <cell r="X87">
            <v>209.62370392176101</v>
          </cell>
          <cell r="Z87">
            <v>209.62370392176101</v>
          </cell>
          <cell r="AA87">
            <v>245259.73358846037</v>
          </cell>
        </row>
        <row r="88">
          <cell r="E88">
            <v>3010</v>
          </cell>
          <cell r="F88" t="str">
            <v>Norton Free Church of England Primary School</v>
          </cell>
          <cell r="G88">
            <v>215</v>
          </cell>
          <cell r="H88">
            <v>30</v>
          </cell>
          <cell r="I88">
            <v>185</v>
          </cell>
          <cell r="N88">
            <v>0</v>
          </cell>
          <cell r="O88">
            <v>0.18123861566484531</v>
          </cell>
          <cell r="P88">
            <v>0.18123861566484531</v>
          </cell>
          <cell r="S88">
            <v>33.529143897996384</v>
          </cell>
          <cell r="U88">
            <v>0</v>
          </cell>
          <cell r="W88">
            <v>0</v>
          </cell>
          <cell r="X88">
            <v>38.966302367941744</v>
          </cell>
          <cell r="Z88">
            <v>38.966302367941744</v>
          </cell>
          <cell r="AA88">
            <v>45590.573770491843</v>
          </cell>
        </row>
        <row r="89">
          <cell r="E89">
            <v>2018</v>
          </cell>
          <cell r="F89" t="str">
            <v>Oasis Academy Fir Vale</v>
          </cell>
          <cell r="G89">
            <v>412</v>
          </cell>
          <cell r="H89">
            <v>44</v>
          </cell>
          <cell r="I89">
            <v>368</v>
          </cell>
          <cell r="N89">
            <v>0</v>
          </cell>
          <cell r="O89">
            <v>0.81604520587388407</v>
          </cell>
          <cell r="P89">
            <v>0.81604520587388407</v>
          </cell>
          <cell r="S89">
            <v>300.30463576158934</v>
          </cell>
          <cell r="U89">
            <v>0</v>
          </cell>
          <cell r="W89">
            <v>0</v>
          </cell>
          <cell r="X89">
            <v>336.21062482004027</v>
          </cell>
          <cell r="Z89">
            <v>336.21062482004027</v>
          </cell>
          <cell r="AA89">
            <v>393366.43103944714</v>
          </cell>
        </row>
        <row r="90">
          <cell r="E90">
            <v>2019</v>
          </cell>
          <cell r="F90" t="str">
            <v>Oasis Academy Watermead</v>
          </cell>
          <cell r="G90">
            <v>385</v>
          </cell>
          <cell r="H90">
            <v>56</v>
          </cell>
          <cell r="I90">
            <v>329</v>
          </cell>
          <cell r="N90">
            <v>0</v>
          </cell>
          <cell r="O90">
            <v>0.30141702249987729</v>
          </cell>
          <cell r="P90">
            <v>0.30141702249987729</v>
          </cell>
          <cell r="S90">
            <v>99.166200402459623</v>
          </cell>
          <cell r="U90">
            <v>0</v>
          </cell>
          <cell r="W90">
            <v>0</v>
          </cell>
          <cell r="X90">
            <v>116.04555366245276</v>
          </cell>
          <cell r="Z90">
            <v>116.04555366245276</v>
          </cell>
          <cell r="AA90">
            <v>135773.29778506974</v>
          </cell>
        </row>
        <row r="91">
          <cell r="E91">
            <v>2313</v>
          </cell>
          <cell r="F91" t="str">
            <v>Oughtibridge Primary School</v>
          </cell>
          <cell r="G91">
            <v>414</v>
          </cell>
          <cell r="H91">
            <v>52</v>
          </cell>
          <cell r="I91">
            <v>362</v>
          </cell>
          <cell r="N91">
            <v>0</v>
          </cell>
          <cell r="O91">
            <v>0.2053716279947182</v>
          </cell>
          <cell r="P91">
            <v>0.2053716279947182</v>
          </cell>
          <cell r="S91">
            <v>74.344529334087994</v>
          </cell>
          <cell r="U91">
            <v>0</v>
          </cell>
          <cell r="W91">
            <v>0</v>
          </cell>
          <cell r="X91">
            <v>85.023853989813333</v>
          </cell>
          <cell r="Z91">
            <v>85.023853989813347</v>
          </cell>
          <cell r="AA91">
            <v>99477.90916808162</v>
          </cell>
        </row>
        <row r="92">
          <cell r="E92">
            <v>2093</v>
          </cell>
          <cell r="F92" t="str">
            <v>Owler Brook Primary School</v>
          </cell>
          <cell r="G92">
            <v>409</v>
          </cell>
          <cell r="H92">
            <v>59</v>
          </cell>
          <cell r="I92">
            <v>350</v>
          </cell>
          <cell r="N92">
            <v>0</v>
          </cell>
          <cell r="O92">
            <v>0.57278469829490231</v>
          </cell>
          <cell r="P92">
            <v>0.57278469829490231</v>
          </cell>
          <cell r="S92">
            <v>200.47464440321582</v>
          </cell>
          <cell r="U92">
            <v>0</v>
          </cell>
          <cell r="W92">
            <v>0</v>
          </cell>
          <cell r="X92">
            <v>234.26894160261503</v>
          </cell>
          <cell r="Z92">
            <v>234.26894160261503</v>
          </cell>
          <cell r="AA92">
            <v>274094.66167505959</v>
          </cell>
        </row>
        <row r="93">
          <cell r="E93">
            <v>3428</v>
          </cell>
          <cell r="F93" t="str">
            <v>Parson Cross Church of England Primary School</v>
          </cell>
          <cell r="G93">
            <v>208</v>
          </cell>
          <cell r="H93">
            <v>30</v>
          </cell>
          <cell r="I93">
            <v>178</v>
          </cell>
          <cell r="N93">
            <v>0</v>
          </cell>
          <cell r="O93">
            <v>0.29589160839160827</v>
          </cell>
          <cell r="P93">
            <v>0.29589160839160827</v>
          </cell>
          <cell r="S93">
            <v>52.668706293706272</v>
          </cell>
          <cell r="U93">
            <v>0</v>
          </cell>
          <cell r="W93">
            <v>0</v>
          </cell>
          <cell r="X93">
            <v>61.545454545454518</v>
          </cell>
          <cell r="Z93">
            <v>61.545454545454518</v>
          </cell>
          <cell r="AA93">
            <v>72008.18181818178</v>
          </cell>
        </row>
        <row r="94">
          <cell r="E94">
            <v>2332</v>
          </cell>
          <cell r="F94" t="str">
            <v>Phillimore Community Primary School</v>
          </cell>
          <cell r="G94">
            <v>389</v>
          </cell>
          <cell r="H94">
            <v>41</v>
          </cell>
          <cell r="I94">
            <v>348</v>
          </cell>
          <cell r="N94">
            <v>0</v>
          </cell>
          <cell r="O94">
            <v>0.46168230781903463</v>
          </cell>
          <cell r="P94">
            <v>0.46168230781903463</v>
          </cell>
          <cell r="S94">
            <v>160.66544312102405</v>
          </cell>
          <cell r="U94">
            <v>0</v>
          </cell>
          <cell r="W94">
            <v>0</v>
          </cell>
          <cell r="X94">
            <v>179.59441774160447</v>
          </cell>
          <cell r="Z94">
            <v>179.59441774160447</v>
          </cell>
          <cell r="AA94">
            <v>210125.46875767724</v>
          </cell>
        </row>
        <row r="95">
          <cell r="E95">
            <v>3433</v>
          </cell>
          <cell r="F95" t="str">
            <v>Pipworth Community Primary School</v>
          </cell>
          <cell r="G95">
            <v>384</v>
          </cell>
          <cell r="H95">
            <v>53</v>
          </cell>
          <cell r="I95">
            <v>331</v>
          </cell>
          <cell r="N95">
            <v>0</v>
          </cell>
          <cell r="O95">
            <v>0.40432043204320456</v>
          </cell>
          <cell r="P95">
            <v>0.40432043204320456</v>
          </cell>
          <cell r="S95">
            <v>133.83006300630072</v>
          </cell>
          <cell r="U95">
            <v>0</v>
          </cell>
          <cell r="W95">
            <v>0</v>
          </cell>
          <cell r="X95">
            <v>155.25904590459055</v>
          </cell>
          <cell r="Z95">
            <v>155.25904590459058</v>
          </cell>
          <cell r="AA95">
            <v>181653.08370837098</v>
          </cell>
        </row>
        <row r="96">
          <cell r="E96">
            <v>3427</v>
          </cell>
          <cell r="F96" t="str">
            <v>Porter Croft Church of England Primary Academy</v>
          </cell>
          <cell r="G96">
            <v>215</v>
          </cell>
          <cell r="H96">
            <v>30</v>
          </cell>
          <cell r="I96">
            <v>185</v>
          </cell>
          <cell r="N96">
            <v>0</v>
          </cell>
          <cell r="O96">
            <v>0.40116279069767441</v>
          </cell>
          <cell r="P96">
            <v>0.40116279069767441</v>
          </cell>
          <cell r="S96">
            <v>74.215116279069761</v>
          </cell>
          <cell r="U96">
            <v>0</v>
          </cell>
          <cell r="W96">
            <v>0</v>
          </cell>
          <cell r="X96">
            <v>86.25</v>
          </cell>
          <cell r="Z96">
            <v>86.25</v>
          </cell>
          <cell r="AA96">
            <v>100912.5</v>
          </cell>
        </row>
        <row r="97">
          <cell r="E97">
            <v>2347</v>
          </cell>
          <cell r="F97" t="str">
            <v>Prince Edward Primary School</v>
          </cell>
          <cell r="G97">
            <v>412</v>
          </cell>
          <cell r="H97">
            <v>58</v>
          </cell>
          <cell r="I97">
            <v>354</v>
          </cell>
          <cell r="N97">
            <v>0</v>
          </cell>
          <cell r="O97">
            <v>0.46797067962712136</v>
          </cell>
          <cell r="P97">
            <v>0.46797067962712136</v>
          </cell>
          <cell r="S97">
            <v>165.66162058800097</v>
          </cell>
          <cell r="U97">
            <v>0</v>
          </cell>
          <cell r="W97">
            <v>0</v>
          </cell>
          <cell r="X97">
            <v>192.803920006374</v>
          </cell>
          <cell r="Z97">
            <v>192.80392000637403</v>
          </cell>
          <cell r="AA97">
            <v>225580.58640745762</v>
          </cell>
        </row>
        <row r="98">
          <cell r="E98">
            <v>2366</v>
          </cell>
          <cell r="F98" t="str">
            <v>Pye Bank CofE Primary School</v>
          </cell>
          <cell r="G98">
            <v>430</v>
          </cell>
          <cell r="H98">
            <v>60</v>
          </cell>
          <cell r="I98">
            <v>370</v>
          </cell>
          <cell r="N98">
            <v>0</v>
          </cell>
          <cell r="O98">
            <v>0.38319463694062894</v>
          </cell>
          <cell r="P98">
            <v>0.38319463694062894</v>
          </cell>
          <cell r="S98">
            <v>141.7820156680327</v>
          </cell>
          <cell r="U98">
            <v>0</v>
          </cell>
          <cell r="W98">
            <v>0</v>
          </cell>
          <cell r="X98">
            <v>164.77369388447045</v>
          </cell>
          <cell r="Z98">
            <v>164.77369388447045</v>
          </cell>
          <cell r="AA98">
            <v>192785.22184483043</v>
          </cell>
        </row>
        <row r="99">
          <cell r="E99">
            <v>2363</v>
          </cell>
          <cell r="F99" t="str">
            <v>Rainbow Forge Primary Academy</v>
          </cell>
          <cell r="G99">
            <v>292</v>
          </cell>
          <cell r="H99">
            <v>45</v>
          </cell>
          <cell r="I99">
            <v>247</v>
          </cell>
          <cell r="N99">
            <v>0</v>
          </cell>
          <cell r="O99">
            <v>0.26248104829976193</v>
          </cell>
          <cell r="P99">
            <v>0.26248104829976193</v>
          </cell>
          <cell r="S99">
            <v>64.832818930041199</v>
          </cell>
          <cell r="U99">
            <v>0</v>
          </cell>
          <cell r="W99">
            <v>0</v>
          </cell>
          <cell r="X99">
            <v>76.64446610353049</v>
          </cell>
          <cell r="Z99">
            <v>76.64446610353049</v>
          </cell>
          <cell r="AA99">
            <v>89674.025341130677</v>
          </cell>
        </row>
        <row r="100">
          <cell r="E100">
            <v>2334</v>
          </cell>
          <cell r="F100" t="str">
            <v>Reignhead Primary School</v>
          </cell>
          <cell r="G100">
            <v>240</v>
          </cell>
          <cell r="H100">
            <v>35</v>
          </cell>
          <cell r="I100">
            <v>205</v>
          </cell>
          <cell r="N100">
            <v>0</v>
          </cell>
          <cell r="O100">
            <v>0.31876212023270833</v>
          </cell>
          <cell r="P100">
            <v>0.31876212023270833</v>
          </cell>
          <cell r="S100">
            <v>65.346234647705202</v>
          </cell>
          <cell r="U100">
            <v>0</v>
          </cell>
          <cell r="W100">
            <v>0</v>
          </cell>
          <cell r="X100">
            <v>76.502908855849995</v>
          </cell>
          <cell r="Z100">
            <v>76.502908855849981</v>
          </cell>
          <cell r="AA100">
            <v>89508.403361344477</v>
          </cell>
        </row>
        <row r="101">
          <cell r="E101">
            <v>2338</v>
          </cell>
          <cell r="F101" t="str">
            <v>Rivelin Primary School</v>
          </cell>
          <cell r="G101">
            <v>375</v>
          </cell>
          <cell r="H101">
            <v>46</v>
          </cell>
          <cell r="I101">
            <v>329</v>
          </cell>
          <cell r="N101">
            <v>0</v>
          </cell>
          <cell r="O101">
            <v>0.30708180281847502</v>
          </cell>
          <cell r="P101">
            <v>0.30708180281847502</v>
          </cell>
          <cell r="S101">
            <v>101.02991312727828</v>
          </cell>
          <cell r="U101">
            <v>0</v>
          </cell>
          <cell r="W101">
            <v>0</v>
          </cell>
          <cell r="X101">
            <v>115.15567605692813</v>
          </cell>
          <cell r="Z101">
            <v>115.15567605692813</v>
          </cell>
          <cell r="AA101">
            <v>134732.14098660593</v>
          </cell>
        </row>
        <row r="102">
          <cell r="E102">
            <v>2306</v>
          </cell>
          <cell r="F102" t="str">
            <v>Royd Nursery and Infant School</v>
          </cell>
          <cell r="G102">
            <v>127</v>
          </cell>
          <cell r="H102">
            <v>47</v>
          </cell>
          <cell r="I102">
            <v>80</v>
          </cell>
          <cell r="N102">
            <v>0</v>
          </cell>
          <cell r="O102">
            <v>0.27848101265822783</v>
          </cell>
          <cell r="P102">
            <v>0.27848101265822783</v>
          </cell>
          <cell r="S102">
            <v>22.278481012658226</v>
          </cell>
          <cell r="U102">
            <v>0</v>
          </cell>
          <cell r="W102">
            <v>0</v>
          </cell>
          <cell r="X102">
            <v>35.367088607594937</v>
          </cell>
          <cell r="Z102">
            <v>35.367088607594937</v>
          </cell>
          <cell r="AA102">
            <v>41379.493670886077</v>
          </cell>
        </row>
        <row r="103">
          <cell r="E103">
            <v>3401</v>
          </cell>
          <cell r="F103" t="str">
            <v>Sacred Heart School, A Catholic Voluntary Academy</v>
          </cell>
          <cell r="G103">
            <v>201</v>
          </cell>
          <cell r="H103">
            <v>21</v>
          </cell>
          <cell r="I103">
            <v>180</v>
          </cell>
          <cell r="N103">
            <v>0</v>
          </cell>
          <cell r="O103">
            <v>0.2705026455026453</v>
          </cell>
          <cell r="P103">
            <v>0.2705026455026453</v>
          </cell>
          <cell r="S103">
            <v>48.690476190476154</v>
          </cell>
          <cell r="U103">
            <v>0</v>
          </cell>
          <cell r="W103">
            <v>0</v>
          </cell>
          <cell r="X103">
            <v>54.371031746031704</v>
          </cell>
          <cell r="Z103">
            <v>54.371031746031704</v>
          </cell>
          <cell r="AA103">
            <v>63614.107142857094</v>
          </cell>
        </row>
        <row r="104">
          <cell r="E104">
            <v>2369</v>
          </cell>
          <cell r="F104" t="str">
            <v>Sharrow Nursery, Infant and Junior School</v>
          </cell>
          <cell r="G104">
            <v>427</v>
          </cell>
          <cell r="H104">
            <v>60</v>
          </cell>
          <cell r="I104">
            <v>367</v>
          </cell>
          <cell r="N104">
            <v>0</v>
          </cell>
          <cell r="O104">
            <v>0.42324704474038582</v>
          </cell>
          <cell r="P104">
            <v>0.42324704474038582</v>
          </cell>
          <cell r="S104">
            <v>155.33166541972159</v>
          </cell>
          <cell r="U104">
            <v>0</v>
          </cell>
          <cell r="W104">
            <v>0</v>
          </cell>
          <cell r="X104">
            <v>180.72648810414475</v>
          </cell>
          <cell r="Z104">
            <v>180.72648810414475</v>
          </cell>
          <cell r="AA104">
            <v>211449.99108184935</v>
          </cell>
        </row>
        <row r="105">
          <cell r="E105">
            <v>2349</v>
          </cell>
          <cell r="F105" t="str">
            <v>Shooter's Grove Primary School</v>
          </cell>
          <cell r="G105">
            <v>356</v>
          </cell>
          <cell r="H105">
            <v>45</v>
          </cell>
          <cell r="I105">
            <v>311</v>
          </cell>
          <cell r="N105">
            <v>0</v>
          </cell>
          <cell r="O105">
            <v>0.31365129417947735</v>
          </cell>
          <cell r="P105">
            <v>0.31365129417947735</v>
          </cell>
          <cell r="S105">
            <v>97.545552489817453</v>
          </cell>
          <cell r="U105">
            <v>0</v>
          </cell>
          <cell r="W105">
            <v>0</v>
          </cell>
          <cell r="X105">
            <v>111.65986072789394</v>
          </cell>
          <cell r="Z105">
            <v>111.65986072789394</v>
          </cell>
          <cell r="AA105">
            <v>130642.03705163591</v>
          </cell>
        </row>
        <row r="106">
          <cell r="E106">
            <v>2360</v>
          </cell>
          <cell r="F106" t="str">
            <v>Shortbrook Primary School</v>
          </cell>
          <cell r="G106">
            <v>85</v>
          </cell>
          <cell r="H106">
            <v>9</v>
          </cell>
          <cell r="I106">
            <v>76</v>
          </cell>
          <cell r="N106">
            <v>0</v>
          </cell>
          <cell r="O106">
            <v>0.33228758169934625</v>
          </cell>
          <cell r="P106">
            <v>0.33228758169934625</v>
          </cell>
          <cell r="S106">
            <v>25.253856209150314</v>
          </cell>
          <cell r="U106">
            <v>0</v>
          </cell>
          <cell r="W106">
            <v>0</v>
          </cell>
          <cell r="X106">
            <v>28.244444444444429</v>
          </cell>
          <cell r="Z106">
            <v>28.244444444444429</v>
          </cell>
          <cell r="AA106">
            <v>33045.999999999985</v>
          </cell>
        </row>
        <row r="107">
          <cell r="E107">
            <v>2009</v>
          </cell>
          <cell r="F107" t="str">
            <v>Southey Green Primary School and Nurseries</v>
          </cell>
          <cell r="G107">
            <v>620</v>
          </cell>
          <cell r="H107">
            <v>89</v>
          </cell>
          <cell r="I107">
            <v>531</v>
          </cell>
          <cell r="N107">
            <v>0</v>
          </cell>
          <cell r="O107">
            <v>0.42359145314704416</v>
          </cell>
          <cell r="P107">
            <v>0.42359145314704416</v>
          </cell>
          <cell r="S107">
            <v>224.92706162108044</v>
          </cell>
          <cell r="U107">
            <v>0</v>
          </cell>
          <cell r="W107">
            <v>0</v>
          </cell>
          <cell r="X107">
            <v>262.62670095116738</v>
          </cell>
          <cell r="Z107">
            <v>262.62670095116738</v>
          </cell>
          <cell r="AA107">
            <v>307273.24011286581</v>
          </cell>
        </row>
        <row r="108">
          <cell r="E108">
            <v>2329</v>
          </cell>
          <cell r="F108" t="str">
            <v>Springfield Primary School</v>
          </cell>
          <cell r="G108">
            <v>200</v>
          </cell>
          <cell r="H108">
            <v>29</v>
          </cell>
          <cell r="I108">
            <v>171</v>
          </cell>
          <cell r="N108">
            <v>0</v>
          </cell>
          <cell r="O108">
            <v>0.34928229665071769</v>
          </cell>
          <cell r="P108">
            <v>0.34928229665071769</v>
          </cell>
          <cell r="S108">
            <v>59.727272727272727</v>
          </cell>
          <cell r="U108">
            <v>0</v>
          </cell>
          <cell r="W108">
            <v>0</v>
          </cell>
          <cell r="X108">
            <v>69.856459330143537</v>
          </cell>
          <cell r="Z108">
            <v>69.856459330143537</v>
          </cell>
          <cell r="AA108">
            <v>81732.05741626794</v>
          </cell>
        </row>
        <row r="109">
          <cell r="E109">
            <v>5202</v>
          </cell>
          <cell r="F109" t="str">
            <v>St Ann's Catholic Primary School, A Voluntary Academy</v>
          </cell>
          <cell r="G109">
            <v>101</v>
          </cell>
          <cell r="H109">
            <v>20</v>
          </cell>
          <cell r="I109">
            <v>81</v>
          </cell>
          <cell r="N109">
            <v>0</v>
          </cell>
          <cell r="O109">
            <v>0.31930147058823521</v>
          </cell>
          <cell r="P109">
            <v>0.31930147058823521</v>
          </cell>
          <cell r="S109">
            <v>25.863419117647052</v>
          </cell>
          <cell r="U109">
            <v>0</v>
          </cell>
          <cell r="W109">
            <v>0</v>
          </cell>
          <cell r="X109">
            <v>32.249448529411758</v>
          </cell>
          <cell r="Z109">
            <v>32.249448529411758</v>
          </cell>
          <cell r="AA109">
            <v>37731.854779411755</v>
          </cell>
        </row>
        <row r="110">
          <cell r="E110">
            <v>3402</v>
          </cell>
          <cell r="F110" t="str">
            <v>St Catherine's Catholic Primary School (Hallam)</v>
          </cell>
          <cell r="G110">
            <v>427</v>
          </cell>
          <cell r="H110">
            <v>60</v>
          </cell>
          <cell r="I110">
            <v>367</v>
          </cell>
          <cell r="N110">
            <v>0</v>
          </cell>
          <cell r="O110">
            <v>0.36045679312314899</v>
          </cell>
          <cell r="P110">
            <v>0.36045679312314899</v>
          </cell>
          <cell r="S110">
            <v>132.28764307619568</v>
          </cell>
          <cell r="U110">
            <v>0</v>
          </cell>
          <cell r="W110">
            <v>0</v>
          </cell>
          <cell r="X110">
            <v>153.91505066358462</v>
          </cell>
          <cell r="Z110">
            <v>153.91505066358462</v>
          </cell>
          <cell r="AA110">
            <v>180080.60927639401</v>
          </cell>
        </row>
        <row r="111">
          <cell r="E111">
            <v>2017</v>
          </cell>
          <cell r="F111" t="str">
            <v>St John Fisher Primary, A Catholic Voluntary Academy</v>
          </cell>
          <cell r="G111">
            <v>209</v>
          </cell>
          <cell r="H111">
            <v>24</v>
          </cell>
          <cell r="I111">
            <v>185</v>
          </cell>
          <cell r="N111">
            <v>0</v>
          </cell>
          <cell r="O111">
            <v>0.25855576246637679</v>
          </cell>
          <cell r="P111">
            <v>0.25855576246637679</v>
          </cell>
          <cell r="S111">
            <v>47.832816056279704</v>
          </cell>
          <cell r="U111">
            <v>0</v>
          </cell>
          <cell r="W111">
            <v>0</v>
          </cell>
          <cell r="X111">
            <v>54.038154355472749</v>
          </cell>
          <cell r="Z111">
            <v>54.038154355472749</v>
          </cell>
          <cell r="AA111">
            <v>63224.640595903118</v>
          </cell>
        </row>
        <row r="112">
          <cell r="E112">
            <v>5203</v>
          </cell>
          <cell r="F112" t="str">
            <v>St Joseph's Primary School</v>
          </cell>
          <cell r="G112">
            <v>209</v>
          </cell>
          <cell r="H112">
            <v>30</v>
          </cell>
          <cell r="I112">
            <v>179</v>
          </cell>
          <cell r="N112">
            <v>0</v>
          </cell>
          <cell r="O112">
            <v>0.32859507130064158</v>
          </cell>
          <cell r="P112">
            <v>0.32859507130064158</v>
          </cell>
          <cell r="S112">
            <v>58.818517762814842</v>
          </cell>
          <cell r="U112">
            <v>0</v>
          </cell>
          <cell r="W112">
            <v>0</v>
          </cell>
          <cell r="X112">
            <v>68.676369901834093</v>
          </cell>
          <cell r="Z112">
            <v>68.676369901834093</v>
          </cell>
          <cell r="AA112">
            <v>80351.352785145893</v>
          </cell>
        </row>
        <row r="113">
          <cell r="E113">
            <v>3406</v>
          </cell>
          <cell r="F113" t="str">
            <v>St Marie's School, A Catholic Voluntary Academy</v>
          </cell>
          <cell r="G113">
            <v>213</v>
          </cell>
          <cell r="H113">
            <v>30</v>
          </cell>
          <cell r="I113">
            <v>183</v>
          </cell>
          <cell r="N113">
            <v>0</v>
          </cell>
          <cell r="O113">
            <v>0.15071684587813622</v>
          </cell>
          <cell r="P113">
            <v>0.15071684587813622</v>
          </cell>
          <cell r="S113">
            <v>27.581182795698929</v>
          </cell>
          <cell r="U113">
            <v>0</v>
          </cell>
          <cell r="W113">
            <v>0</v>
          </cell>
          <cell r="X113">
            <v>32.102688172043017</v>
          </cell>
          <cell r="Z113">
            <v>32.102688172043017</v>
          </cell>
          <cell r="AA113">
            <v>37560.145161290333</v>
          </cell>
        </row>
        <row r="114">
          <cell r="E114">
            <v>2020</v>
          </cell>
          <cell r="F114" t="str">
            <v>St Mary's Church of England Primary School</v>
          </cell>
          <cell r="G114">
            <v>210</v>
          </cell>
          <cell r="H114">
            <v>30</v>
          </cell>
          <cell r="I114">
            <v>180</v>
          </cell>
          <cell r="N114">
            <v>0</v>
          </cell>
          <cell r="O114">
            <v>0.27511024007839291</v>
          </cell>
          <cell r="P114">
            <v>0.27511024007839291</v>
          </cell>
          <cell r="S114">
            <v>49.519843214110722</v>
          </cell>
          <cell r="U114">
            <v>0</v>
          </cell>
          <cell r="W114">
            <v>0</v>
          </cell>
          <cell r="X114">
            <v>57.773150416462514</v>
          </cell>
          <cell r="Z114">
            <v>57.773150416462514</v>
          </cell>
          <cell r="AA114">
            <v>67594.585987261147</v>
          </cell>
        </row>
        <row r="115">
          <cell r="E115">
            <v>3423</v>
          </cell>
          <cell r="F115" t="str">
            <v>St Mary's Primary School, A Catholic Voluntary Academy</v>
          </cell>
          <cell r="G115">
            <v>176</v>
          </cell>
          <cell r="H115">
            <v>30</v>
          </cell>
          <cell r="I115">
            <v>146</v>
          </cell>
          <cell r="N115">
            <v>0</v>
          </cell>
          <cell r="O115">
            <v>0.18991282689912822</v>
          </cell>
          <cell r="P115">
            <v>0.18991282689912822</v>
          </cell>
          <cell r="S115">
            <v>27.72727272727272</v>
          </cell>
          <cell r="U115">
            <v>0</v>
          </cell>
          <cell r="W115">
            <v>0</v>
          </cell>
          <cell r="X115">
            <v>33.42465753424657</v>
          </cell>
          <cell r="Z115">
            <v>33.42465753424657</v>
          </cell>
          <cell r="AA115">
            <v>39106.849315068488</v>
          </cell>
        </row>
        <row r="116">
          <cell r="E116">
            <v>5207</v>
          </cell>
          <cell r="F116" t="str">
            <v>St Patrick's Catholic Voluntary Academy</v>
          </cell>
          <cell r="G116">
            <v>279</v>
          </cell>
          <cell r="H116">
            <v>39</v>
          </cell>
          <cell r="I116">
            <v>240</v>
          </cell>
          <cell r="N116">
            <v>0</v>
          </cell>
          <cell r="O116">
            <v>0.34990611913688824</v>
          </cell>
          <cell r="P116">
            <v>0.34990611913688824</v>
          </cell>
          <cell r="S116">
            <v>83.977468592853171</v>
          </cell>
          <cell r="U116">
            <v>0</v>
          </cell>
          <cell r="W116">
            <v>0</v>
          </cell>
          <cell r="X116">
            <v>97.623807239191819</v>
          </cell>
          <cell r="Z116">
            <v>97.623807239191819</v>
          </cell>
          <cell r="AA116">
            <v>114219.85446985443</v>
          </cell>
        </row>
        <row r="117">
          <cell r="E117">
            <v>5208</v>
          </cell>
          <cell r="F117" t="str">
            <v>St Theresa's Catholic Primary School</v>
          </cell>
          <cell r="G117">
            <v>207</v>
          </cell>
          <cell r="H117">
            <v>30</v>
          </cell>
          <cell r="I117">
            <v>177</v>
          </cell>
          <cell r="N117">
            <v>0</v>
          </cell>
          <cell r="O117">
            <v>0.35797235023041468</v>
          </cell>
          <cell r="P117">
            <v>0.35797235023041468</v>
          </cell>
          <cell r="S117">
            <v>63.3611059907834</v>
          </cell>
          <cell r="U117">
            <v>0</v>
          </cell>
          <cell r="W117">
            <v>0</v>
          </cell>
          <cell r="X117">
            <v>74.100276497695845</v>
          </cell>
          <cell r="Z117">
            <v>74.100276497695845</v>
          </cell>
          <cell r="AA117">
            <v>86697.323502304134</v>
          </cell>
        </row>
        <row r="118">
          <cell r="E118">
            <v>3424</v>
          </cell>
          <cell r="F118" t="str">
            <v>St Thomas More Catholic Primary, A Voluntary Academy</v>
          </cell>
          <cell r="G118">
            <v>206</v>
          </cell>
          <cell r="H118">
            <v>27</v>
          </cell>
          <cell r="I118">
            <v>179</v>
          </cell>
          <cell r="N118">
            <v>0</v>
          </cell>
          <cell r="O118">
            <v>0.30572115072407302</v>
          </cell>
          <cell r="P118">
            <v>0.30572115072407302</v>
          </cell>
          <cell r="S118">
            <v>54.724085979609072</v>
          </cell>
          <cell r="U118">
            <v>0</v>
          </cell>
          <cell r="W118">
            <v>0</v>
          </cell>
          <cell r="X118">
            <v>62.978557049159043</v>
          </cell>
          <cell r="Z118">
            <v>62.978557049159043</v>
          </cell>
          <cell r="AA118">
            <v>73684.911747516075</v>
          </cell>
        </row>
        <row r="119">
          <cell r="E119">
            <v>3414</v>
          </cell>
          <cell r="F119" t="str">
            <v>St Thomas of Canterbury School, a Catholic Voluntary Academy</v>
          </cell>
          <cell r="G119">
            <v>203</v>
          </cell>
          <cell r="H119">
            <v>30</v>
          </cell>
          <cell r="I119">
            <v>173</v>
          </cell>
          <cell r="N119">
            <v>0</v>
          </cell>
          <cell r="O119">
            <v>0.18672839506172834</v>
          </cell>
          <cell r="P119">
            <v>0.18672839506172834</v>
          </cell>
          <cell r="S119">
            <v>32.304012345679006</v>
          </cell>
          <cell r="U119">
            <v>0</v>
          </cell>
          <cell r="W119">
            <v>0</v>
          </cell>
          <cell r="X119">
            <v>37.905864197530853</v>
          </cell>
          <cell r="Z119">
            <v>37.90586419753086</v>
          </cell>
          <cell r="AA119">
            <v>44349.861111111109</v>
          </cell>
        </row>
        <row r="120">
          <cell r="E120">
            <v>3412</v>
          </cell>
          <cell r="F120" t="str">
            <v>St Wilfrid's Catholic Primary School</v>
          </cell>
          <cell r="G120">
            <v>291</v>
          </cell>
          <cell r="H120">
            <v>32</v>
          </cell>
          <cell r="I120">
            <v>259</v>
          </cell>
          <cell r="N120">
            <v>0</v>
          </cell>
          <cell r="O120">
            <v>0.10744637291194883</v>
          </cell>
          <cell r="P120">
            <v>0.10744637291194883</v>
          </cell>
          <cell r="S120">
            <v>27.828610584194749</v>
          </cell>
          <cell r="U120">
            <v>0</v>
          </cell>
          <cell r="W120">
            <v>0</v>
          </cell>
          <cell r="X120">
            <v>31.266894517377111</v>
          </cell>
          <cell r="Z120">
            <v>31.266894517377111</v>
          </cell>
          <cell r="AA120">
            <v>36582.266585331221</v>
          </cell>
        </row>
        <row r="121">
          <cell r="E121">
            <v>2294</v>
          </cell>
          <cell r="F121" t="str">
            <v>Stannington Infant School</v>
          </cell>
          <cell r="G121">
            <v>174</v>
          </cell>
          <cell r="H121">
            <v>57</v>
          </cell>
          <cell r="I121">
            <v>117</v>
          </cell>
          <cell r="N121">
            <v>0</v>
          </cell>
          <cell r="O121">
            <v>0.23931623931623944</v>
          </cell>
          <cell r="P121">
            <v>0.23931623931623944</v>
          </cell>
          <cell r="S121">
            <v>28.000000000000014</v>
          </cell>
          <cell r="U121">
            <v>0</v>
          </cell>
          <cell r="W121">
            <v>0</v>
          </cell>
          <cell r="X121">
            <v>41.641025641025664</v>
          </cell>
          <cell r="Z121">
            <v>41.641025641025664</v>
          </cell>
          <cell r="AA121">
            <v>48720.000000000029</v>
          </cell>
        </row>
        <row r="122">
          <cell r="E122">
            <v>2303</v>
          </cell>
          <cell r="F122" t="str">
            <v>Stocksbridge Junior School</v>
          </cell>
          <cell r="G122">
            <v>278</v>
          </cell>
          <cell r="H122">
            <v>0</v>
          </cell>
          <cell r="I122">
            <v>278</v>
          </cell>
          <cell r="N122">
            <v>0</v>
          </cell>
          <cell r="O122">
            <v>0.30739127117435222</v>
          </cell>
          <cell r="P122">
            <v>0.30739127117435222</v>
          </cell>
          <cell r="S122">
            <v>85.454773386469924</v>
          </cell>
          <cell r="U122">
            <v>0</v>
          </cell>
          <cell r="W122">
            <v>0</v>
          </cell>
          <cell r="X122">
            <v>85.454773386469924</v>
          </cell>
          <cell r="Z122">
            <v>85.454773386469924</v>
          </cell>
          <cell r="AA122">
            <v>99982.08486216981</v>
          </cell>
        </row>
        <row r="123">
          <cell r="E123">
            <v>2302</v>
          </cell>
          <cell r="F123" t="str">
            <v>Stocksbridge Nursery Infant School</v>
          </cell>
          <cell r="G123">
            <v>198</v>
          </cell>
          <cell r="H123">
            <v>63</v>
          </cell>
          <cell r="I123">
            <v>135</v>
          </cell>
          <cell r="N123">
            <v>0</v>
          </cell>
          <cell r="O123">
            <v>0.4285714285714286</v>
          </cell>
          <cell r="P123">
            <v>0.4285714285714286</v>
          </cell>
          <cell r="S123">
            <v>57.857142857142861</v>
          </cell>
          <cell r="U123">
            <v>0</v>
          </cell>
          <cell r="W123">
            <v>0</v>
          </cell>
          <cell r="X123">
            <v>84.857142857142861</v>
          </cell>
          <cell r="Z123">
            <v>84.857142857142861</v>
          </cell>
          <cell r="AA123">
            <v>99282.857142857145</v>
          </cell>
        </row>
        <row r="124">
          <cell r="E124">
            <v>2350</v>
          </cell>
          <cell r="F124" t="str">
            <v>Stradbroke Primary School</v>
          </cell>
          <cell r="G124">
            <v>416</v>
          </cell>
          <cell r="H124">
            <v>57</v>
          </cell>
          <cell r="I124">
            <v>359</v>
          </cell>
          <cell r="N124">
            <v>0</v>
          </cell>
          <cell r="O124">
            <v>0.45454091068126135</v>
          </cell>
          <cell r="P124">
            <v>0.45454091068126135</v>
          </cell>
          <cell r="S124">
            <v>163.18018693457282</v>
          </cell>
          <cell r="U124">
            <v>0</v>
          </cell>
          <cell r="W124">
            <v>0</v>
          </cell>
          <cell r="X124">
            <v>189.08901884340472</v>
          </cell>
          <cell r="Z124">
            <v>189.08901884340472</v>
          </cell>
          <cell r="AA124">
            <v>221234.15204678351</v>
          </cell>
        </row>
        <row r="125">
          <cell r="E125">
            <v>2230</v>
          </cell>
          <cell r="F125" t="str">
            <v>Tinsley Meadows Primary School</v>
          </cell>
          <cell r="G125">
            <v>529</v>
          </cell>
          <cell r="H125">
            <v>62</v>
          </cell>
          <cell r="I125">
            <v>467</v>
          </cell>
          <cell r="N125">
            <v>0</v>
          </cell>
          <cell r="O125">
            <v>0.3888345864661657</v>
          </cell>
          <cell r="P125">
            <v>0.3888345864661657</v>
          </cell>
          <cell r="S125">
            <v>181.58575187969939</v>
          </cell>
          <cell r="U125">
            <v>0</v>
          </cell>
          <cell r="W125">
            <v>0</v>
          </cell>
          <cell r="X125">
            <v>205.69349624060166</v>
          </cell>
          <cell r="Z125">
            <v>205.69349624060166</v>
          </cell>
          <cell r="AA125">
            <v>240661.39060150395</v>
          </cell>
        </row>
        <row r="126">
          <cell r="E126">
            <v>5206</v>
          </cell>
          <cell r="F126" t="str">
            <v>Totley All Saints Church of England Voluntary Aided Primary School</v>
          </cell>
          <cell r="G126">
            <v>210</v>
          </cell>
          <cell r="H126">
            <v>30</v>
          </cell>
          <cell r="I126">
            <v>180</v>
          </cell>
          <cell r="N126">
            <v>0</v>
          </cell>
          <cell r="O126">
            <v>0.30626664069095394</v>
          </cell>
          <cell r="P126">
            <v>0.30626664069095394</v>
          </cell>
          <cell r="S126">
            <v>55.12799532437171</v>
          </cell>
          <cell r="U126">
            <v>0</v>
          </cell>
          <cell r="W126">
            <v>0</v>
          </cell>
          <cell r="X126">
            <v>64.315994545100324</v>
          </cell>
          <cell r="Z126">
            <v>64.315994545100324</v>
          </cell>
          <cell r="AA126">
            <v>75249.713617767382</v>
          </cell>
        </row>
        <row r="127">
          <cell r="E127">
            <v>2203</v>
          </cell>
          <cell r="F127" t="str">
            <v>Totley Primary School</v>
          </cell>
          <cell r="G127">
            <v>423</v>
          </cell>
          <cell r="H127">
            <v>60</v>
          </cell>
          <cell r="I127">
            <v>363</v>
          </cell>
          <cell r="N127">
            <v>0</v>
          </cell>
          <cell r="O127">
            <v>0.16832016952417633</v>
          </cell>
          <cell r="P127">
            <v>0.16832016952417633</v>
          </cell>
          <cell r="S127">
            <v>61.100221537276006</v>
          </cell>
          <cell r="U127">
            <v>0</v>
          </cell>
          <cell r="W127">
            <v>0</v>
          </cell>
          <cell r="X127">
            <v>71.199431708726593</v>
          </cell>
          <cell r="Z127">
            <v>71.199431708726593</v>
          </cell>
          <cell r="AA127">
            <v>83303.335099210119</v>
          </cell>
        </row>
        <row r="128">
          <cell r="E128">
            <v>2351</v>
          </cell>
          <cell r="F128" t="str">
            <v>Walkley Primary School</v>
          </cell>
          <cell r="G128">
            <v>386</v>
          </cell>
          <cell r="H128">
            <v>60</v>
          </cell>
          <cell r="I128">
            <v>326</v>
          </cell>
          <cell r="N128">
            <v>0</v>
          </cell>
          <cell r="O128">
            <v>0.29355049712192577</v>
          </cell>
          <cell r="P128">
            <v>0.29355049712192577</v>
          </cell>
          <cell r="S128">
            <v>95.6974620617478</v>
          </cell>
          <cell r="U128">
            <v>0</v>
          </cell>
          <cell r="W128">
            <v>0</v>
          </cell>
          <cell r="X128">
            <v>113.31049188906334</v>
          </cell>
          <cell r="Z128">
            <v>113.31049188906334</v>
          </cell>
          <cell r="AA128">
            <v>132573.27551020411</v>
          </cell>
        </row>
        <row r="129">
          <cell r="E129">
            <v>3432</v>
          </cell>
          <cell r="F129" t="str">
            <v>Watercliffe Meadow Community Primary School</v>
          </cell>
          <cell r="G129">
            <v>412</v>
          </cell>
          <cell r="H129">
            <v>57</v>
          </cell>
          <cell r="I129">
            <v>355</v>
          </cell>
          <cell r="N129">
            <v>0</v>
          </cell>
          <cell r="O129">
            <v>0.40687285849675603</v>
          </cell>
          <cell r="P129">
            <v>0.40687285849675603</v>
          </cell>
          <cell r="S129">
            <v>144.43986476634839</v>
          </cell>
          <cell r="U129">
            <v>0</v>
          </cell>
          <cell r="W129">
            <v>0</v>
          </cell>
          <cell r="X129">
            <v>167.6316177006635</v>
          </cell>
          <cell r="Z129">
            <v>167.6316177006635</v>
          </cell>
          <cell r="AA129">
            <v>196128.9927097763</v>
          </cell>
        </row>
        <row r="130">
          <cell r="E130">
            <v>2319</v>
          </cell>
          <cell r="F130" t="str">
            <v>Waterthorpe Infant School</v>
          </cell>
          <cell r="G130">
            <v>124</v>
          </cell>
          <cell r="H130">
            <v>37</v>
          </cell>
          <cell r="I130">
            <v>87</v>
          </cell>
          <cell r="N130">
            <v>0</v>
          </cell>
          <cell r="O130">
            <v>0.56626506024096424</v>
          </cell>
          <cell r="P130">
            <v>0.56626506024096424</v>
          </cell>
          <cell r="S130">
            <v>49.265060240963891</v>
          </cell>
          <cell r="U130">
            <v>0</v>
          </cell>
          <cell r="W130">
            <v>0</v>
          </cell>
          <cell r="X130">
            <v>70.21686746987956</v>
          </cell>
          <cell r="Z130">
            <v>70.21686746987956</v>
          </cell>
          <cell r="AA130">
            <v>82153.734939759088</v>
          </cell>
        </row>
        <row r="131">
          <cell r="E131">
            <v>2352</v>
          </cell>
          <cell r="F131" t="str">
            <v>Westways Primary School</v>
          </cell>
          <cell r="G131">
            <v>582</v>
          </cell>
          <cell r="H131">
            <v>81</v>
          </cell>
          <cell r="I131">
            <v>501</v>
          </cell>
          <cell r="N131">
            <v>0</v>
          </cell>
          <cell r="O131">
            <v>0.19432720057720052</v>
          </cell>
          <cell r="P131">
            <v>0.19432720057720052</v>
          </cell>
          <cell r="S131">
            <v>97.357927489177456</v>
          </cell>
          <cell r="U131">
            <v>0</v>
          </cell>
          <cell r="W131">
            <v>0</v>
          </cell>
          <cell r="X131">
            <v>113.09843073593071</v>
          </cell>
          <cell r="Z131">
            <v>113.09843073593071</v>
          </cell>
          <cell r="AA131">
            <v>132325.16396103892</v>
          </cell>
        </row>
        <row r="132">
          <cell r="E132">
            <v>2311</v>
          </cell>
          <cell r="F132" t="str">
            <v>Wharncliffe Side Primary School</v>
          </cell>
          <cell r="G132">
            <v>131</v>
          </cell>
          <cell r="H132">
            <v>17</v>
          </cell>
          <cell r="I132">
            <v>114</v>
          </cell>
          <cell r="N132">
            <v>0</v>
          </cell>
          <cell r="O132">
            <v>0.46651785714285715</v>
          </cell>
          <cell r="P132">
            <v>0.46651785714285715</v>
          </cell>
          <cell r="S132">
            <v>53.183035714285715</v>
          </cell>
          <cell r="U132">
            <v>0</v>
          </cell>
          <cell r="W132">
            <v>0</v>
          </cell>
          <cell r="X132">
            <v>61.113839285714285</v>
          </cell>
          <cell r="Z132">
            <v>61.113839285714285</v>
          </cell>
          <cell r="AA132">
            <v>71503.19196428571</v>
          </cell>
        </row>
        <row r="133">
          <cell r="E133">
            <v>2040</v>
          </cell>
          <cell r="F133" t="str">
            <v>Whiteways Primary School</v>
          </cell>
          <cell r="G133">
            <v>386</v>
          </cell>
          <cell r="H133">
            <v>41</v>
          </cell>
          <cell r="I133">
            <v>345</v>
          </cell>
          <cell r="N133">
            <v>0</v>
          </cell>
          <cell r="O133">
            <v>0.53802054622901518</v>
          </cell>
          <cell r="P133">
            <v>0.53802054622901518</v>
          </cell>
          <cell r="S133">
            <v>185.61708844901023</v>
          </cell>
          <cell r="U133">
            <v>0</v>
          </cell>
          <cell r="W133">
            <v>0</v>
          </cell>
          <cell r="X133">
            <v>207.67593084439986</v>
          </cell>
          <cell r="Z133">
            <v>207.67593084439986</v>
          </cell>
          <cell r="AA133">
            <v>242980.83908794782</v>
          </cell>
        </row>
        <row r="134">
          <cell r="E134">
            <v>2027</v>
          </cell>
          <cell r="F134" t="str">
            <v>Wincobank Nursery and Infant Academy</v>
          </cell>
          <cell r="G134">
            <v>123</v>
          </cell>
          <cell r="H134">
            <v>41</v>
          </cell>
          <cell r="I134">
            <v>82</v>
          </cell>
          <cell r="N134">
            <v>0</v>
          </cell>
          <cell r="O134">
            <v>0.21333333333333296</v>
          </cell>
          <cell r="P134">
            <v>0.21333333333333296</v>
          </cell>
          <cell r="S134">
            <v>17.493333333333304</v>
          </cell>
          <cell r="U134">
            <v>0</v>
          </cell>
          <cell r="W134">
            <v>0</v>
          </cell>
          <cell r="X134">
            <v>26.239999999999952</v>
          </cell>
          <cell r="Z134">
            <v>26.239999999999956</v>
          </cell>
          <cell r="AA134">
            <v>30700.799999999948</v>
          </cell>
        </row>
        <row r="135">
          <cell r="E135">
            <v>2361</v>
          </cell>
          <cell r="F135" t="str">
            <v>Windmill Hill Primary School</v>
          </cell>
          <cell r="G135">
            <v>301</v>
          </cell>
          <cell r="H135">
            <v>46</v>
          </cell>
          <cell r="I135">
            <v>255</v>
          </cell>
          <cell r="N135">
            <v>0</v>
          </cell>
          <cell r="O135">
            <v>0.28170787545787557</v>
          </cell>
          <cell r="P135">
            <v>0.28170787545787557</v>
          </cell>
          <cell r="S135">
            <v>71.835508241758276</v>
          </cell>
          <cell r="U135">
            <v>0</v>
          </cell>
          <cell r="W135">
            <v>0</v>
          </cell>
          <cell r="X135">
            <v>84.794070512820539</v>
          </cell>
          <cell r="Z135">
            <v>84.794070512820539</v>
          </cell>
          <cell r="AA135">
            <v>99209.062500000029</v>
          </cell>
        </row>
        <row r="136">
          <cell r="E136">
            <v>2043</v>
          </cell>
          <cell r="F136" t="str">
            <v>Wisewood Community Primary School</v>
          </cell>
          <cell r="G136">
            <v>165</v>
          </cell>
          <cell r="H136">
            <v>17</v>
          </cell>
          <cell r="I136">
            <v>148</v>
          </cell>
          <cell r="N136">
            <v>0</v>
          </cell>
          <cell r="O136">
            <v>0.37038169586646047</v>
          </cell>
          <cell r="P136">
            <v>0.37038169586646047</v>
          </cell>
          <cell r="S136">
            <v>54.816490988236147</v>
          </cell>
          <cell r="U136">
            <v>0</v>
          </cell>
          <cell r="W136">
            <v>0</v>
          </cell>
          <cell r="X136">
            <v>61.112979817965979</v>
          </cell>
          <cell r="Z136">
            <v>61.112979817965979</v>
          </cell>
          <cell r="AA136">
            <v>71502.186387020192</v>
          </cell>
        </row>
        <row r="137">
          <cell r="E137">
            <v>2139</v>
          </cell>
          <cell r="F137" t="str">
            <v>Woodhouse West Primary School</v>
          </cell>
          <cell r="G137">
            <v>361</v>
          </cell>
          <cell r="H137">
            <v>37</v>
          </cell>
          <cell r="I137">
            <v>324</v>
          </cell>
          <cell r="N137">
            <v>0</v>
          </cell>
          <cell r="O137">
            <v>0.44160047072668407</v>
          </cell>
          <cell r="P137">
            <v>0.44160047072668407</v>
          </cell>
          <cell r="S137">
            <v>143.07855251544564</v>
          </cell>
          <cell r="U137">
            <v>0</v>
          </cell>
          <cell r="W137">
            <v>0</v>
          </cell>
          <cell r="X137">
            <v>159.41776993233296</v>
          </cell>
          <cell r="Z137">
            <v>159.41776993233296</v>
          </cell>
          <cell r="AA137">
            <v>186518.79082082957</v>
          </cell>
        </row>
        <row r="138">
          <cell r="E138">
            <v>2034</v>
          </cell>
          <cell r="F138" t="str">
            <v>Woodlands Primary School</v>
          </cell>
          <cell r="G138">
            <v>403</v>
          </cell>
          <cell r="H138">
            <v>54</v>
          </cell>
          <cell r="I138">
            <v>349</v>
          </cell>
          <cell r="N138">
            <v>0</v>
          </cell>
          <cell r="O138">
            <v>0.44716850377227757</v>
          </cell>
          <cell r="P138">
            <v>0.44716850377227757</v>
          </cell>
          <cell r="S138">
            <v>156.06180781652486</v>
          </cell>
          <cell r="U138">
            <v>0</v>
          </cell>
          <cell r="W138">
            <v>0</v>
          </cell>
          <cell r="X138">
            <v>180.20890702022785</v>
          </cell>
          <cell r="Z138">
            <v>180.20890702022783</v>
          </cell>
          <cell r="AA138">
            <v>210844.42121366656</v>
          </cell>
        </row>
        <row r="139">
          <cell r="E139">
            <v>2324</v>
          </cell>
          <cell r="F139" t="str">
            <v>Woodseats Primary School</v>
          </cell>
          <cell r="G139">
            <v>369</v>
          </cell>
          <cell r="H139">
            <v>45</v>
          </cell>
          <cell r="I139">
            <v>324</v>
          </cell>
          <cell r="N139">
            <v>0</v>
          </cell>
          <cell r="O139">
            <v>0.29699729383740353</v>
          </cell>
          <cell r="P139">
            <v>0.29699729383740353</v>
          </cell>
          <cell r="S139">
            <v>96.22712320331874</v>
          </cell>
          <cell r="U139">
            <v>0</v>
          </cell>
          <cell r="W139">
            <v>0</v>
          </cell>
          <cell r="X139">
            <v>109.5920014260019</v>
          </cell>
          <cell r="Z139">
            <v>109.5920014260019</v>
          </cell>
          <cell r="AA139">
            <v>128222.64166842222</v>
          </cell>
        </row>
        <row r="140">
          <cell r="E140">
            <v>2327</v>
          </cell>
          <cell r="F140" t="str">
            <v>Woodthorpe Primary School</v>
          </cell>
          <cell r="G140">
            <v>398</v>
          </cell>
          <cell r="H140">
            <v>51</v>
          </cell>
          <cell r="I140">
            <v>347</v>
          </cell>
          <cell r="N140">
            <v>0</v>
          </cell>
          <cell r="O140">
            <v>0.36547619047619062</v>
          </cell>
          <cell r="P140">
            <v>0.36547619047619062</v>
          </cell>
          <cell r="S140">
            <v>126.82023809523814</v>
          </cell>
          <cell r="U140">
            <v>0</v>
          </cell>
          <cell r="W140">
            <v>0</v>
          </cell>
          <cell r="X140">
            <v>145.45952380952386</v>
          </cell>
          <cell r="Z140">
            <v>145.45952380952386</v>
          </cell>
          <cell r="AA140">
            <v>170187.64285714293</v>
          </cell>
        </row>
        <row r="141">
          <cell r="E141">
            <v>2321</v>
          </cell>
          <cell r="F141" t="str">
            <v>Wybourn Community Primary &amp; Nursery School</v>
          </cell>
          <cell r="G141">
            <v>420</v>
          </cell>
          <cell r="H141">
            <v>61</v>
          </cell>
          <cell r="I141">
            <v>359</v>
          </cell>
          <cell r="N141">
            <v>0</v>
          </cell>
          <cell r="O141">
            <v>0.53742093098694343</v>
          </cell>
          <cell r="P141">
            <v>0.53742093098694343</v>
          </cell>
          <cell r="S141">
            <v>192.93411422431268</v>
          </cell>
          <cell r="U141">
            <v>0</v>
          </cell>
          <cell r="W141">
            <v>0</v>
          </cell>
          <cell r="X141">
            <v>225.71679101451625</v>
          </cell>
          <cell r="Z141">
            <v>225.71679101451625</v>
          </cell>
          <cell r="AA141">
            <v>264088.64548698399</v>
          </cell>
        </row>
        <row r="143">
          <cell r="F143" t="str">
            <v>Total Primary</v>
          </cell>
          <cell r="G143">
            <v>43254</v>
          </cell>
          <cell r="H143">
            <v>5767</v>
          </cell>
          <cell r="I143">
            <v>37487</v>
          </cell>
          <cell r="O143">
            <v>0.86667129051648406</v>
          </cell>
          <cell r="P143">
            <v>0.86667129051648406</v>
          </cell>
          <cell r="S143">
            <v>12194.40460816035</v>
          </cell>
          <cell r="U143">
            <v>0</v>
          </cell>
          <cell r="W143">
            <v>0</v>
          </cell>
          <cell r="X143">
            <v>14081.484118689794</v>
          </cell>
          <cell r="Z143">
            <v>14081.484118689794</v>
          </cell>
          <cell r="AA143">
            <v>16475336.418867067</v>
          </cell>
        </row>
        <row r="144">
          <cell r="G144">
            <v>-43254</v>
          </cell>
          <cell r="I144">
            <v>0.86667129051648406</v>
          </cell>
          <cell r="S144">
            <v>0.32529689247366689</v>
          </cell>
          <cell r="T144">
            <v>0</v>
          </cell>
          <cell r="Z144">
            <v>0.32555333885166216</v>
          </cell>
          <cell r="AA144">
            <v>0</v>
          </cell>
        </row>
        <row r="145">
          <cell r="N145" t="str">
            <v>Weighting</v>
          </cell>
          <cell r="O145">
            <v>0.55766382000000003</v>
          </cell>
          <cell r="Q145">
            <v>0.54469374000000004</v>
          </cell>
          <cell r="R145">
            <v>0.54469374000000004</v>
          </cell>
          <cell r="S145">
            <v>0.64527133999999997</v>
          </cell>
          <cell r="T145">
            <v>0.64527133999999997</v>
          </cell>
          <cell r="U145" t="str">
            <v>check apt</v>
          </cell>
          <cell r="Z145">
            <v>5.1159076974727213E-12</v>
          </cell>
        </row>
        <row r="146">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row>
        <row r="147">
          <cell r="I147">
            <v>19</v>
          </cell>
          <cell r="J147">
            <v>20</v>
          </cell>
          <cell r="K147">
            <v>21</v>
          </cell>
          <cell r="L147">
            <v>22</v>
          </cell>
          <cell r="M147">
            <v>23</v>
          </cell>
          <cell r="O147">
            <v>46</v>
          </cell>
          <cell r="Q147">
            <v>47</v>
          </cell>
          <cell r="R147">
            <v>48</v>
          </cell>
          <cell r="S147">
            <v>49</v>
          </cell>
          <cell r="T147">
            <v>50</v>
          </cell>
          <cell r="U147" t="str">
            <v>Weighted No.</v>
          </cell>
          <cell r="V147" t="str">
            <v>Weighted No.</v>
          </cell>
          <cell r="W147" t="str">
            <v>Weighted No.</v>
          </cell>
          <cell r="X147" t="str">
            <v>Weighted No.</v>
          </cell>
        </row>
        <row r="148">
          <cell r="E148">
            <v>5401</v>
          </cell>
          <cell r="F148" t="str">
            <v>All Saints' Catholic High School</v>
          </cell>
          <cell r="G148">
            <v>1040</v>
          </cell>
          <cell r="I148">
            <v>207</v>
          </cell>
          <cell r="J148">
            <v>210</v>
          </cell>
          <cell r="K148">
            <v>208</v>
          </cell>
          <cell r="L148">
            <v>208</v>
          </cell>
          <cell r="M148">
            <v>207</v>
          </cell>
          <cell r="N148">
            <v>0</v>
          </cell>
          <cell r="O148">
            <v>0.42233009708737901</v>
          </cell>
          <cell r="Q148">
            <v>0.34653465346534701</v>
          </cell>
          <cell r="R148">
            <v>0.34653465346534701</v>
          </cell>
          <cell r="S148">
            <v>0.328358208955224</v>
          </cell>
          <cell r="T148">
            <v>0.328358208955224</v>
          </cell>
          <cell r="U148">
            <v>48.75227055524276</v>
          </cell>
          <cell r="V148">
            <v>39.6386038514852</v>
          </cell>
          <cell r="W148">
            <v>39.261093338613911</v>
          </cell>
          <cell r="X148">
            <v>44.071069430447771</v>
          </cell>
          <cell r="Y148">
            <v>43.859189288955235</v>
          </cell>
          <cell r="Z148">
            <v>215.58222646474488</v>
          </cell>
          <cell r="AA148">
            <v>382658.45197492215</v>
          </cell>
        </row>
        <row r="149">
          <cell r="E149">
            <v>4017</v>
          </cell>
          <cell r="F149" t="str">
            <v>Bradfield School</v>
          </cell>
          <cell r="G149">
            <v>1086</v>
          </cell>
          <cell r="I149">
            <v>237</v>
          </cell>
          <cell r="J149">
            <v>211</v>
          </cell>
          <cell r="K149">
            <v>195</v>
          </cell>
          <cell r="L149">
            <v>215</v>
          </cell>
          <cell r="M149">
            <v>228</v>
          </cell>
          <cell r="N149">
            <v>0</v>
          </cell>
          <cell r="O149">
            <v>0.29870129870129902</v>
          </cell>
          <cell r="Q149">
            <v>0.262376237623762</v>
          </cell>
          <cell r="R149">
            <v>0.262376237623762</v>
          </cell>
          <cell r="S149">
            <v>0.24215246636771301</v>
          </cell>
          <cell r="T149">
            <v>0.24215246636771301</v>
          </cell>
          <cell r="U149">
            <v>39.478253023636405</v>
          </cell>
          <cell r="V149">
            <v>30.155000467425701</v>
          </cell>
          <cell r="W149">
            <v>27.868365360891048</v>
          </cell>
          <cell r="X149">
            <v>33.594619988340803</v>
          </cell>
          <cell r="Y149">
            <v>35.625922592286997</v>
          </cell>
          <cell r="Z149">
            <v>166.72216143258095</v>
          </cell>
          <cell r="AA149">
            <v>295931.83654283115</v>
          </cell>
        </row>
        <row r="150">
          <cell r="E150">
            <v>4000</v>
          </cell>
          <cell r="F150" t="str">
            <v>Chaucer School</v>
          </cell>
          <cell r="G150">
            <v>822</v>
          </cell>
          <cell r="I150">
            <v>157</v>
          </cell>
          <cell r="J150">
            <v>167</v>
          </cell>
          <cell r="K150">
            <v>170</v>
          </cell>
          <cell r="L150">
            <v>166</v>
          </cell>
          <cell r="M150">
            <v>162</v>
          </cell>
          <cell r="N150">
            <v>0</v>
          </cell>
          <cell r="O150">
            <v>0.48979591836734698</v>
          </cell>
          <cell r="Q150">
            <v>0.59285714285714297</v>
          </cell>
          <cell r="R150">
            <v>0.59285714285714297</v>
          </cell>
          <cell r="S150">
            <v>0.51655629139072801</v>
          </cell>
          <cell r="T150">
            <v>0.51655629139072801</v>
          </cell>
          <cell r="U150">
            <v>42.883209668571439</v>
          </cell>
          <cell r="V150">
            <v>53.928570929571443</v>
          </cell>
          <cell r="W150">
            <v>54.897347652857157</v>
          </cell>
          <cell r="X150">
            <v>55.330949074966831</v>
          </cell>
          <cell r="Y150">
            <v>53.997673193642335</v>
          </cell>
          <cell r="Z150">
            <v>261.03775051960923</v>
          </cell>
          <cell r="AA150">
            <v>463342.00717230642</v>
          </cell>
        </row>
        <row r="151">
          <cell r="E151">
            <v>4012</v>
          </cell>
          <cell r="F151" t="str">
            <v>Ecclesfield School</v>
          </cell>
          <cell r="G151">
            <v>1718</v>
          </cell>
          <cell r="I151">
            <v>343</v>
          </cell>
          <cell r="J151">
            <v>351</v>
          </cell>
          <cell r="K151">
            <v>342</v>
          </cell>
          <cell r="L151">
            <v>355</v>
          </cell>
          <cell r="M151">
            <v>327</v>
          </cell>
          <cell r="N151">
            <v>0</v>
          </cell>
          <cell r="O151">
            <v>0.42647058823529399</v>
          </cell>
          <cell r="Q151">
            <v>0.45348837209302301</v>
          </cell>
          <cell r="R151">
            <v>0.45348837209302301</v>
          </cell>
          <cell r="S151">
            <v>0.40438871473354199</v>
          </cell>
          <cell r="T151">
            <v>0.40438871473354199</v>
          </cell>
          <cell r="U151">
            <v>81.574735552058797</v>
          </cell>
          <cell r="V151">
            <v>86.701309382092973</v>
          </cell>
          <cell r="W151">
            <v>84.478198885116242</v>
          </cell>
          <cell r="X151">
            <v>92.633858982131585</v>
          </cell>
          <cell r="Y151">
            <v>85.327526442695856</v>
          </cell>
          <cell r="Z151">
            <v>430.71562924409545</v>
          </cell>
          <cell r="AA151">
            <v>764520.24190826947</v>
          </cell>
        </row>
        <row r="152">
          <cell r="E152">
            <v>4280</v>
          </cell>
          <cell r="F152" t="str">
            <v>Fir Vale School</v>
          </cell>
          <cell r="G152">
            <v>1026</v>
          </cell>
          <cell r="I152">
            <v>215</v>
          </cell>
          <cell r="J152">
            <v>207</v>
          </cell>
          <cell r="K152">
            <v>199</v>
          </cell>
          <cell r="L152">
            <v>208</v>
          </cell>
          <cell r="M152">
            <v>197</v>
          </cell>
          <cell r="N152">
            <v>0</v>
          </cell>
          <cell r="O152">
            <v>0.66666666666666696</v>
          </cell>
          <cell r="Q152">
            <v>0.71739130434782605</v>
          </cell>
          <cell r="R152">
            <v>0.71739130434782605</v>
          </cell>
          <cell r="S152">
            <v>0.62745098039215697</v>
          </cell>
          <cell r="T152">
            <v>0.62745098039215697</v>
          </cell>
          <cell r="U152">
            <v>79.931814200000048</v>
          </cell>
          <cell r="V152">
            <v>80.887020390000004</v>
          </cell>
          <cell r="W152">
            <v>77.760951969130431</v>
          </cell>
          <cell r="X152">
            <v>84.214236059607856</v>
          </cell>
          <cell r="Y152">
            <v>79.760598575686288</v>
          </cell>
          <cell r="Z152">
            <v>402.55462119442461</v>
          </cell>
          <cell r="AA152">
            <v>714534.45262010372</v>
          </cell>
        </row>
        <row r="153">
          <cell r="E153">
            <v>4003</v>
          </cell>
          <cell r="F153" t="str">
            <v>Firth Park Academy</v>
          </cell>
          <cell r="G153">
            <v>1177</v>
          </cell>
          <cell r="I153">
            <v>274</v>
          </cell>
          <cell r="J153">
            <v>237</v>
          </cell>
          <cell r="K153">
            <v>226</v>
          </cell>
          <cell r="L153">
            <v>222</v>
          </cell>
          <cell r="M153">
            <v>218</v>
          </cell>
          <cell r="N153">
            <v>0</v>
          </cell>
          <cell r="O153">
            <v>0.62406015037593998</v>
          </cell>
          <cell r="Q153">
            <v>0.62389380530973404</v>
          </cell>
          <cell r="R153">
            <v>0.62389380530973404</v>
          </cell>
          <cell r="S153">
            <v>0.39682539682539703</v>
          </cell>
          <cell r="T153">
            <v>0.39682539682539703</v>
          </cell>
          <cell r="U153">
            <v>95.356320258947392</v>
          </cell>
          <cell r="V153">
            <v>80.539958891946839</v>
          </cell>
          <cell r="W153">
            <v>76.801817339999943</v>
          </cell>
          <cell r="X153">
            <v>56.84533233333336</v>
          </cell>
          <cell r="Y153">
            <v>55.821092111111135</v>
          </cell>
          <cell r="Z153">
            <v>365.3645209353387</v>
          </cell>
          <cell r="AA153">
            <v>648522.02466022619</v>
          </cell>
        </row>
        <row r="154">
          <cell r="E154">
            <v>4007</v>
          </cell>
          <cell r="F154" t="str">
            <v>Forge Valley School</v>
          </cell>
          <cell r="G154">
            <v>1275</v>
          </cell>
          <cell r="I154">
            <v>268</v>
          </cell>
          <cell r="J154">
            <v>258</v>
          </cell>
          <cell r="K154">
            <v>257</v>
          </cell>
          <cell r="L154">
            <v>258</v>
          </cell>
          <cell r="M154">
            <v>234</v>
          </cell>
          <cell r="N154">
            <v>0</v>
          </cell>
          <cell r="O154">
            <v>0.34469696969697</v>
          </cell>
          <cell r="Q154">
            <v>0.32653061224489799</v>
          </cell>
          <cell r="R154">
            <v>0.32653061224489799</v>
          </cell>
          <cell r="S154">
            <v>0.27477477477477502</v>
          </cell>
          <cell r="T154">
            <v>0.27477477477477502</v>
          </cell>
          <cell r="U154">
            <v>51.516307735454596</v>
          </cell>
          <cell r="V154">
            <v>45.887668545306127</v>
          </cell>
          <cell r="W154">
            <v>45.709809364897964</v>
          </cell>
          <cell r="X154">
            <v>45.744506076216254</v>
          </cell>
          <cell r="Y154">
            <v>41.489203185405437</v>
          </cell>
          <cell r="Z154">
            <v>230.34749490728038</v>
          </cell>
          <cell r="AA154">
            <v>408866.80346042267</v>
          </cell>
        </row>
        <row r="155">
          <cell r="E155">
            <v>4278</v>
          </cell>
          <cell r="F155" t="str">
            <v>Handsworth Grange Community Sports College</v>
          </cell>
          <cell r="G155">
            <v>992</v>
          </cell>
          <cell r="I155">
            <v>201</v>
          </cell>
          <cell r="J155">
            <v>206</v>
          </cell>
          <cell r="K155">
            <v>191</v>
          </cell>
          <cell r="L155">
            <v>191</v>
          </cell>
          <cell r="M155">
            <v>203</v>
          </cell>
          <cell r="N155">
            <v>0</v>
          </cell>
          <cell r="O155">
            <v>0.44221105527638199</v>
          </cell>
          <cell r="Q155">
            <v>0.495145631067961</v>
          </cell>
          <cell r="R155">
            <v>0.495145631067961</v>
          </cell>
          <cell r="S155">
            <v>0.366834170854271</v>
          </cell>
          <cell r="T155">
            <v>0.366834170854271</v>
          </cell>
          <cell r="U155">
            <v>49.567626372663327</v>
          </cell>
          <cell r="V155">
            <v>55.558761479999987</v>
          </cell>
          <cell r="W155">
            <v>51.513220595533966</v>
          </cell>
          <cell r="X155">
            <v>45.211147204120564</v>
          </cell>
          <cell r="Y155">
            <v>48.051638127939654</v>
          </cell>
          <cell r="Z155">
            <v>249.90239378025751</v>
          </cell>
          <cell r="AA155">
            <v>443576.7489599571</v>
          </cell>
        </row>
        <row r="156">
          <cell r="E156">
            <v>4257</v>
          </cell>
          <cell r="F156" t="str">
            <v>High Storrs School</v>
          </cell>
          <cell r="G156">
            <v>1208</v>
          </cell>
          <cell r="I156">
            <v>243</v>
          </cell>
          <cell r="J156">
            <v>245</v>
          </cell>
          <cell r="K156">
            <v>242</v>
          </cell>
          <cell r="L156">
            <v>239</v>
          </cell>
          <cell r="M156">
            <v>239</v>
          </cell>
          <cell r="N156">
            <v>0</v>
          </cell>
          <cell r="O156">
            <v>0.27196652719665299</v>
          </cell>
          <cell r="Q156">
            <v>0.23206751054852301</v>
          </cell>
          <cell r="R156">
            <v>0.23206751054852301</v>
          </cell>
          <cell r="S156">
            <v>0.19658119658119699</v>
          </cell>
          <cell r="T156">
            <v>0.19658119658119699</v>
          </cell>
          <cell r="U156">
            <v>36.85481186987451</v>
          </cell>
          <cell r="V156">
            <v>30.969401462025292</v>
          </cell>
          <cell r="W156">
            <v>30.590184301265801</v>
          </cell>
          <cell r="X156">
            <v>30.316722700683822</v>
          </cell>
          <cell r="Y156">
            <v>30.316722700683822</v>
          </cell>
          <cell r="Z156">
            <v>159.04784303453323</v>
          </cell>
          <cell r="AA156">
            <v>282309.92138629651</v>
          </cell>
        </row>
        <row r="157">
          <cell r="E157">
            <v>4230</v>
          </cell>
          <cell r="F157" t="str">
            <v>King Ecgbert School</v>
          </cell>
          <cell r="G157">
            <v>1069</v>
          </cell>
          <cell r="I157">
            <v>239</v>
          </cell>
          <cell r="J157">
            <v>210</v>
          </cell>
          <cell r="K157">
            <v>203</v>
          </cell>
          <cell r="L157">
            <v>209</v>
          </cell>
          <cell r="M157">
            <v>208</v>
          </cell>
          <cell r="N157">
            <v>0</v>
          </cell>
          <cell r="O157">
            <v>0.269230769230769</v>
          </cell>
          <cell r="Q157">
            <v>0.35025380710659898</v>
          </cell>
          <cell r="R157">
            <v>0.35025380710659898</v>
          </cell>
          <cell r="S157">
            <v>0.31155778894472402</v>
          </cell>
          <cell r="T157">
            <v>0.31155778894472402</v>
          </cell>
          <cell r="U157">
            <v>35.883521956153821</v>
          </cell>
          <cell r="V157">
            <v>40.064021789847722</v>
          </cell>
          <cell r="W157">
            <v>38.728554396852793</v>
          </cell>
          <cell r="X157">
            <v>42.017216199598046</v>
          </cell>
          <cell r="Y157">
            <v>41.816176887638242</v>
          </cell>
          <cell r="Z157">
            <v>198.50949123009062</v>
          </cell>
          <cell r="AA157">
            <v>352354.34693341085</v>
          </cell>
        </row>
        <row r="158">
          <cell r="E158">
            <v>4259</v>
          </cell>
          <cell r="F158" t="str">
            <v>King Edward VII School</v>
          </cell>
          <cell r="G158">
            <v>1145</v>
          </cell>
          <cell r="I158">
            <v>231</v>
          </cell>
          <cell r="J158">
            <v>226</v>
          </cell>
          <cell r="K158">
            <v>229</v>
          </cell>
          <cell r="L158">
            <v>231</v>
          </cell>
          <cell r="M158">
            <v>228</v>
          </cell>
          <cell r="N158">
            <v>0</v>
          </cell>
          <cell r="O158">
            <v>0.293333333333333</v>
          </cell>
          <cell r="Q158">
            <v>0.32535885167464101</v>
          </cell>
          <cell r="R158">
            <v>0.32535885167464101</v>
          </cell>
          <cell r="S158">
            <v>0.27227722772277202</v>
          </cell>
          <cell r="T158">
            <v>0.27227722772277202</v>
          </cell>
          <cell r="U158">
            <v>37.78730044319996</v>
          </cell>
          <cell r="V158">
            <v>40.051930125933005</v>
          </cell>
          <cell r="W158">
            <v>40.583592915215299</v>
          </cell>
          <cell r="X158">
            <v>40.585011755940556</v>
          </cell>
          <cell r="Y158">
            <v>40.057933681188082</v>
          </cell>
          <cell r="Z158">
            <v>199.06576892147692</v>
          </cell>
          <cell r="AA158">
            <v>353341.7398356215</v>
          </cell>
        </row>
        <row r="159">
          <cell r="E159">
            <v>4279</v>
          </cell>
          <cell r="F159" t="str">
            <v>Meadowhead School Academy Trust</v>
          </cell>
          <cell r="G159">
            <v>1636</v>
          </cell>
          <cell r="I159">
            <v>331</v>
          </cell>
          <cell r="J159">
            <v>330</v>
          </cell>
          <cell r="K159">
            <v>325</v>
          </cell>
          <cell r="L159">
            <v>325</v>
          </cell>
          <cell r="M159">
            <v>325</v>
          </cell>
          <cell r="N159">
            <v>0</v>
          </cell>
          <cell r="O159">
            <v>0.4</v>
          </cell>
          <cell r="Q159">
            <v>0.39130434782608697</v>
          </cell>
          <cell r="R159">
            <v>0.39130434782608697</v>
          </cell>
          <cell r="S159">
            <v>0.31832797427652698</v>
          </cell>
          <cell r="T159">
            <v>0.31832797427652698</v>
          </cell>
          <cell r="U159">
            <v>73.834689768000004</v>
          </cell>
          <cell r="V159">
            <v>70.336539469565224</v>
          </cell>
          <cell r="W159">
            <v>69.27083432608697</v>
          </cell>
          <cell r="X159">
            <v>66.757573519292521</v>
          </cell>
          <cell r="Y159">
            <v>66.757573519292521</v>
          </cell>
          <cell r="Z159">
            <v>346.95721060223724</v>
          </cell>
          <cell r="AA159">
            <v>615849.04881897115</v>
          </cell>
        </row>
        <row r="160">
          <cell r="E160">
            <v>4015</v>
          </cell>
          <cell r="F160" t="str">
            <v>Mercia School</v>
          </cell>
          <cell r="G160">
            <v>844</v>
          </cell>
          <cell r="I160">
            <v>181</v>
          </cell>
          <cell r="J160">
            <v>186</v>
          </cell>
          <cell r="K160">
            <v>186</v>
          </cell>
          <cell r="L160">
            <v>173</v>
          </cell>
          <cell r="M160">
            <v>118</v>
          </cell>
          <cell r="N160">
            <v>0</v>
          </cell>
          <cell r="O160">
            <v>0.377906976744186</v>
          </cell>
          <cell r="Q160">
            <v>0.37222222222222201</v>
          </cell>
          <cell r="R160">
            <v>0.37222222222222201</v>
          </cell>
          <cell r="S160">
            <v>0.30630630630630601</v>
          </cell>
          <cell r="T160">
            <v>0.30630630630630601</v>
          </cell>
          <cell r="U160">
            <v>38.144853734302323</v>
          </cell>
          <cell r="V160">
            <v>37.710963265999979</v>
          </cell>
          <cell r="W160">
            <v>37.710963265999979</v>
          </cell>
          <cell r="X160">
            <v>34.193567764684651</v>
          </cell>
          <cell r="Y160">
            <v>23.32278032504502</v>
          </cell>
          <cell r="Z160">
            <v>171.08312835603195</v>
          </cell>
          <cell r="AA160">
            <v>303672.55283195671</v>
          </cell>
        </row>
        <row r="161">
          <cell r="E161">
            <v>4008</v>
          </cell>
          <cell r="F161" t="str">
            <v>Newfield Secondary School</v>
          </cell>
          <cell r="G161">
            <v>1041</v>
          </cell>
          <cell r="I161">
            <v>210</v>
          </cell>
          <cell r="J161">
            <v>222</v>
          </cell>
          <cell r="K161">
            <v>206</v>
          </cell>
          <cell r="L161">
            <v>205</v>
          </cell>
          <cell r="M161">
            <v>198</v>
          </cell>
          <cell r="N161">
            <v>0</v>
          </cell>
          <cell r="O161">
            <v>0.405797101449275</v>
          </cell>
          <cell r="Q161">
            <v>0.35483870967741898</v>
          </cell>
          <cell r="R161">
            <v>0.35483870967741898</v>
          </cell>
          <cell r="S161">
            <v>0.422222222222222</v>
          </cell>
          <cell r="T161">
            <v>0.422222222222222</v>
          </cell>
          <cell r="U161">
            <v>47.522655965217353</v>
          </cell>
          <cell r="V161">
            <v>42.907810099354798</v>
          </cell>
          <cell r="W161">
            <v>39.815355317419318</v>
          </cell>
          <cell r="X161">
            <v>55.851819317777746</v>
          </cell>
          <cell r="Y161">
            <v>53.944684023999969</v>
          </cell>
          <cell r="Z161">
            <v>240.04232472376918</v>
          </cell>
          <cell r="AA161">
            <v>426075.12638469029</v>
          </cell>
        </row>
        <row r="162">
          <cell r="E162">
            <v>5400</v>
          </cell>
          <cell r="F162" t="str">
            <v>Notre Dame High School</v>
          </cell>
          <cell r="G162">
            <v>1065</v>
          </cell>
          <cell r="I162">
            <v>213</v>
          </cell>
          <cell r="J162">
            <v>213</v>
          </cell>
          <cell r="K162">
            <v>216</v>
          </cell>
          <cell r="L162">
            <v>212</v>
          </cell>
          <cell r="M162">
            <v>211</v>
          </cell>
          <cell r="N162">
            <v>0</v>
          </cell>
          <cell r="O162">
            <v>0.27619047619047599</v>
          </cell>
          <cell r="Q162">
            <v>0.28708133971291899</v>
          </cell>
          <cell r="R162">
            <v>0.28708133971291899</v>
          </cell>
          <cell r="S162">
            <v>0.24637681159420299</v>
          </cell>
          <cell r="T162">
            <v>0.24637681159420299</v>
          </cell>
          <cell r="U162">
            <v>32.806565867999979</v>
          </cell>
          <cell r="V162">
            <v>33.307110034449799</v>
          </cell>
          <cell r="W162">
            <v>33.776224260287123</v>
          </cell>
          <cell r="X162">
            <v>33.703737816811611</v>
          </cell>
          <cell r="Y162">
            <v>33.544757921449289</v>
          </cell>
          <cell r="Z162">
            <v>167.13839590099781</v>
          </cell>
          <cell r="AA162">
            <v>296670.65272427112</v>
          </cell>
        </row>
        <row r="163">
          <cell r="E163">
            <v>4006</v>
          </cell>
          <cell r="F163" t="str">
            <v>Outwood Academy City</v>
          </cell>
          <cell r="G163">
            <v>1177</v>
          </cell>
          <cell r="I163">
            <v>261</v>
          </cell>
          <cell r="J163">
            <v>239</v>
          </cell>
          <cell r="K163">
            <v>220</v>
          </cell>
          <cell r="L163">
            <v>228</v>
          </cell>
          <cell r="M163">
            <v>229</v>
          </cell>
          <cell r="N163">
            <v>0</v>
          </cell>
          <cell r="O163">
            <v>0.42352941176470599</v>
          </cell>
          <cell r="Q163">
            <v>0.34199134199134201</v>
          </cell>
          <cell r="R163">
            <v>0.34199134199134201</v>
          </cell>
          <cell r="S163">
            <v>0.38679245283018898</v>
          </cell>
          <cell r="T163">
            <v>0.38679245283018898</v>
          </cell>
          <cell r="U163">
            <v>61.644814737882378</v>
          </cell>
          <cell r="V163">
            <v>44.521049804935068</v>
          </cell>
          <cell r="W163">
            <v>40.981719485714287</v>
          </cell>
          <cell r="X163">
            <v>56.905627229434003</v>
          </cell>
          <cell r="Y163">
            <v>57.155213313773629</v>
          </cell>
          <cell r="Z163">
            <v>261.20842457173933</v>
          </cell>
          <cell r="AA163">
            <v>463644.95361483732</v>
          </cell>
        </row>
        <row r="164">
          <cell r="E164">
            <v>6907</v>
          </cell>
          <cell r="F164" t="str">
            <v>Parkwood E-ACT Academy</v>
          </cell>
          <cell r="G164">
            <v>813</v>
          </cell>
          <cell r="I164">
            <v>183</v>
          </cell>
          <cell r="J164">
            <v>165</v>
          </cell>
          <cell r="K164">
            <v>167</v>
          </cell>
          <cell r="L164">
            <v>161</v>
          </cell>
          <cell r="M164">
            <v>137</v>
          </cell>
          <cell r="N164">
            <v>0</v>
          </cell>
          <cell r="O164">
            <v>0.56353591160220995</v>
          </cell>
          <cell r="Q164">
            <v>0.57142857142857095</v>
          </cell>
          <cell r="R164">
            <v>0.57142857142857095</v>
          </cell>
          <cell r="S164">
            <v>0.47863247863247899</v>
          </cell>
          <cell r="T164">
            <v>0.47863247863247899</v>
          </cell>
          <cell r="U164">
            <v>57.510236818342541</v>
          </cell>
          <cell r="V164">
            <v>51.356838342857102</v>
          </cell>
          <cell r="W164">
            <v>51.979345474285672</v>
          </cell>
          <cell r="X164">
            <v>49.724499157606871</v>
          </cell>
          <cell r="Y164">
            <v>42.312151457094046</v>
          </cell>
          <cell r="Z164">
            <v>252.88307125018619</v>
          </cell>
          <cell r="AA164">
            <v>448867.45146908046</v>
          </cell>
        </row>
        <row r="165">
          <cell r="E165">
            <v>6905</v>
          </cell>
          <cell r="F165" t="str">
            <v>Sheffield Park Academy</v>
          </cell>
          <cell r="G165">
            <v>1060</v>
          </cell>
          <cell r="I165">
            <v>232</v>
          </cell>
          <cell r="J165">
            <v>216</v>
          </cell>
          <cell r="K165">
            <v>203</v>
          </cell>
          <cell r="L165">
            <v>205</v>
          </cell>
          <cell r="M165">
            <v>204</v>
          </cell>
          <cell r="N165">
            <v>0</v>
          </cell>
          <cell r="O165">
            <v>0.53539823008849596</v>
          </cell>
          <cell r="Q165">
            <v>0.54285714285714304</v>
          </cell>
          <cell r="R165">
            <v>0.54285714285714304</v>
          </cell>
          <cell r="S165">
            <v>0.43814432989690699</v>
          </cell>
          <cell r="T165">
            <v>0.43814432989690699</v>
          </cell>
          <cell r="U165">
            <v>69.268755553274389</v>
          </cell>
          <cell r="V165">
            <v>63.869231684571453</v>
          </cell>
          <cell r="W165">
            <v>60.025250148000019</v>
          </cell>
          <cell r="X165">
            <v>57.95800566752574</v>
          </cell>
          <cell r="Y165">
            <v>57.675283688659768</v>
          </cell>
          <cell r="Z165">
            <v>308.79652674203135</v>
          </cell>
          <cell r="AA165">
            <v>548113.83496710565</v>
          </cell>
        </row>
        <row r="166">
          <cell r="E166">
            <v>6906</v>
          </cell>
          <cell r="F166" t="str">
            <v>Sheffield Springs Academy</v>
          </cell>
          <cell r="G166">
            <v>1054</v>
          </cell>
          <cell r="I166">
            <v>236</v>
          </cell>
          <cell r="J166">
            <v>215</v>
          </cell>
          <cell r="K166">
            <v>193</v>
          </cell>
          <cell r="L166">
            <v>202</v>
          </cell>
          <cell r="M166">
            <v>208</v>
          </cell>
          <cell r="N166">
            <v>0</v>
          </cell>
          <cell r="O166">
            <v>0.57758620689655205</v>
          </cell>
          <cell r="Q166">
            <v>0.65853658536585402</v>
          </cell>
          <cell r="R166">
            <v>0.65853658536585402</v>
          </cell>
          <cell r="S166">
            <v>0.57142857142857095</v>
          </cell>
          <cell r="T166">
            <v>0.57142857142857095</v>
          </cell>
          <cell r="U166">
            <v>76.015347602069014</v>
          </cell>
          <cell r="V166">
            <v>77.120662456097605</v>
          </cell>
          <cell r="W166">
            <v>69.229245832682963</v>
          </cell>
          <cell r="X166">
            <v>74.482748959999938</v>
          </cell>
          <cell r="Y166">
            <v>76.695107839999935</v>
          </cell>
          <cell r="Z166">
            <v>373.54311269084945</v>
          </cell>
          <cell r="AA166">
            <v>663039.02502625773</v>
          </cell>
        </row>
        <row r="167">
          <cell r="E167">
            <v>4229</v>
          </cell>
          <cell r="F167" t="str">
            <v>Silverdale School</v>
          </cell>
          <cell r="G167">
            <v>1020</v>
          </cell>
          <cell r="I167">
            <v>239</v>
          </cell>
          <cell r="J167">
            <v>184</v>
          </cell>
          <cell r="K167">
            <v>185</v>
          </cell>
          <cell r="L167">
            <v>177</v>
          </cell>
          <cell r="M167">
            <v>235</v>
          </cell>
          <cell r="N167">
            <v>0</v>
          </cell>
          <cell r="O167">
            <v>0.194915254237288</v>
          </cell>
          <cell r="Q167">
            <v>0.30459770114942503</v>
          </cell>
          <cell r="R167">
            <v>0.30459770114942503</v>
          </cell>
          <cell r="S167">
            <v>0.19158878504672899</v>
          </cell>
          <cell r="T167">
            <v>0.19158878504672899</v>
          </cell>
          <cell r="U167">
            <v>25.978627275762697</v>
          </cell>
          <cell r="V167">
            <v>30.527892830344801</v>
          </cell>
          <cell r="W167">
            <v>30.693805291379284</v>
          </cell>
          <cell r="X167">
            <v>21.881935113925238</v>
          </cell>
          <cell r="Y167">
            <v>29.052286733177571</v>
          </cell>
          <cell r="Z167">
            <v>138.13454724458958</v>
          </cell>
          <cell r="AA167">
            <v>245188.8213591465</v>
          </cell>
        </row>
        <row r="168">
          <cell r="E168">
            <v>4271</v>
          </cell>
          <cell r="F168" t="str">
            <v>Stocksbridge High School</v>
          </cell>
          <cell r="G168">
            <v>799</v>
          </cell>
          <cell r="I168">
            <v>171</v>
          </cell>
          <cell r="J168">
            <v>150</v>
          </cell>
          <cell r="K168">
            <v>151</v>
          </cell>
          <cell r="L168">
            <v>151</v>
          </cell>
          <cell r="M168">
            <v>176</v>
          </cell>
          <cell r="N168">
            <v>0</v>
          </cell>
          <cell r="O168">
            <v>0.34705882352941197</v>
          </cell>
          <cell r="Q168">
            <v>0.35374149659863902</v>
          </cell>
          <cell r="R168">
            <v>0.35374149659863902</v>
          </cell>
          <cell r="S168">
            <v>0.23863636363636401</v>
          </cell>
          <cell r="T168">
            <v>0.23863636363636401</v>
          </cell>
          <cell r="U168">
            <v>33.095707529294138</v>
          </cell>
          <cell r="V168">
            <v>28.902116816326497</v>
          </cell>
          <cell r="W168">
            <v>29.094797595102008</v>
          </cell>
          <cell r="X168">
            <v>23.251766126590944</v>
          </cell>
          <cell r="Y168">
            <v>27.101396280000039</v>
          </cell>
          <cell r="Z168">
            <v>141.44578434731363</v>
          </cell>
          <cell r="AA168">
            <v>251066.2672164817</v>
          </cell>
        </row>
        <row r="169">
          <cell r="E169">
            <v>4234</v>
          </cell>
          <cell r="F169" t="str">
            <v>Tapton School</v>
          </cell>
          <cell r="G169">
            <v>1334</v>
          </cell>
          <cell r="I169">
            <v>262</v>
          </cell>
          <cell r="J169">
            <v>265</v>
          </cell>
          <cell r="K169">
            <v>255</v>
          </cell>
          <cell r="L169">
            <v>264</v>
          </cell>
          <cell r="M169">
            <v>288</v>
          </cell>
          <cell r="N169">
            <v>0</v>
          </cell>
          <cell r="O169">
            <v>0.40160642570281102</v>
          </cell>
          <cell r="Q169">
            <v>0.37301587301587302</v>
          </cell>
          <cell r="R169">
            <v>0.37301587301587302</v>
          </cell>
          <cell r="S169">
            <v>0.194139194139194</v>
          </cell>
          <cell r="T169">
            <v>0.194139194139194</v>
          </cell>
          <cell r="U169">
            <v>58.677879855421658</v>
          </cell>
          <cell r="V169">
            <v>53.84254390238096</v>
          </cell>
          <cell r="W169">
            <v>51.810749792857145</v>
          </cell>
          <cell r="X169">
            <v>33.071928898461515</v>
          </cell>
          <cell r="Y169">
            <v>36.078467889230737</v>
          </cell>
          <cell r="Z169">
            <v>233.48157033835204</v>
          </cell>
          <cell r="AA169">
            <v>414429.78735057486</v>
          </cell>
        </row>
        <row r="170">
          <cell r="E170">
            <v>4276</v>
          </cell>
          <cell r="F170" t="str">
            <v>The Birley Academy</v>
          </cell>
          <cell r="G170">
            <v>1075</v>
          </cell>
          <cell r="I170">
            <v>224</v>
          </cell>
          <cell r="J170">
            <v>224</v>
          </cell>
          <cell r="K170">
            <v>212</v>
          </cell>
          <cell r="L170">
            <v>215</v>
          </cell>
          <cell r="M170">
            <v>200</v>
          </cell>
          <cell r="N170">
            <v>0</v>
          </cell>
          <cell r="O170">
            <v>0.43661971830985902</v>
          </cell>
          <cell r="Q170">
            <v>0.482926829268293</v>
          </cell>
          <cell r="R170">
            <v>0.482926829268293</v>
          </cell>
          <cell r="S170">
            <v>0.41176470588235298</v>
          </cell>
          <cell r="T170">
            <v>0.41176470588235298</v>
          </cell>
          <cell r="U170">
            <v>54.541092479999989</v>
          </cell>
          <cell r="V170">
            <v>58.922577454829309</v>
          </cell>
          <cell r="W170">
            <v>55.766010805463452</v>
          </cell>
          <cell r="X170">
            <v>57.125492158823526</v>
          </cell>
          <cell r="Y170">
            <v>53.139992705882356</v>
          </cell>
          <cell r="Z170">
            <v>279.49516560499865</v>
          </cell>
          <cell r="AA170">
            <v>496103.9189488726</v>
          </cell>
        </row>
        <row r="171">
          <cell r="E171">
            <v>4004</v>
          </cell>
          <cell r="F171" t="str">
            <v>UTC Sheffield City Centre</v>
          </cell>
          <cell r="G171">
            <v>301</v>
          </cell>
          <cell r="I171">
            <v>0</v>
          </cell>
          <cell r="J171">
            <v>0</v>
          </cell>
          <cell r="K171">
            <v>100</v>
          </cell>
          <cell r="L171">
            <v>100</v>
          </cell>
          <cell r="M171">
            <v>101</v>
          </cell>
          <cell r="N171">
            <v>0</v>
          </cell>
          <cell r="O171">
            <v>0</v>
          </cell>
          <cell r="Q171">
            <v>0</v>
          </cell>
          <cell r="R171">
            <v>0.43031030344591098</v>
          </cell>
          <cell r="S171">
            <v>0.23</v>
          </cell>
          <cell r="T171">
            <v>0.23</v>
          </cell>
          <cell r="U171">
            <v>0</v>
          </cell>
          <cell r="V171">
            <v>0</v>
          </cell>
          <cell r="W171">
            <v>23.438732854448812</v>
          </cell>
          <cell r="X171">
            <v>14.841240819999999</v>
          </cell>
          <cell r="Y171">
            <v>14.9896532282</v>
          </cell>
          <cell r="Z171">
            <v>53.26962690264881</v>
          </cell>
          <cell r="AA171">
            <v>94553.587752201638</v>
          </cell>
        </row>
        <row r="172">
          <cell r="E172">
            <v>4010</v>
          </cell>
          <cell r="F172" t="str">
            <v>UTC Sheffield Olympic Legacy Park</v>
          </cell>
          <cell r="G172">
            <v>298</v>
          </cell>
          <cell r="I172">
            <v>0</v>
          </cell>
          <cell r="J172">
            <v>0</v>
          </cell>
          <cell r="K172">
            <v>99</v>
          </cell>
          <cell r="L172">
            <v>100</v>
          </cell>
          <cell r="M172">
            <v>99</v>
          </cell>
          <cell r="N172">
            <v>0</v>
          </cell>
          <cell r="O172">
            <v>0</v>
          </cell>
          <cell r="Q172">
            <v>0</v>
          </cell>
          <cell r="R172">
            <v>0.43031030344591098</v>
          </cell>
          <cell r="S172">
            <v>0.29032258064516098</v>
          </cell>
          <cell r="T172">
            <v>0.29032258064516098</v>
          </cell>
          <cell r="U172">
            <v>0</v>
          </cell>
          <cell r="V172">
            <v>0</v>
          </cell>
          <cell r="W172">
            <v>23.204345525904326</v>
          </cell>
          <cell r="X172">
            <v>18.733684064516108</v>
          </cell>
          <cell r="Y172">
            <v>18.546347223870946</v>
          </cell>
          <cell r="Z172">
            <v>60.48437681429138</v>
          </cell>
          <cell r="AA172">
            <v>107359.7688453672</v>
          </cell>
        </row>
        <row r="173">
          <cell r="E173">
            <v>4013</v>
          </cell>
          <cell r="F173" t="str">
            <v>Westfield School</v>
          </cell>
          <cell r="G173">
            <v>1311</v>
          </cell>
          <cell r="I173">
            <v>294</v>
          </cell>
          <cell r="J173">
            <v>269</v>
          </cell>
          <cell r="K173">
            <v>265</v>
          </cell>
          <cell r="L173">
            <v>236</v>
          </cell>
          <cell r="M173">
            <v>247</v>
          </cell>
          <cell r="N173">
            <v>0</v>
          </cell>
          <cell r="O173">
            <v>0.448630136986301</v>
          </cell>
          <cell r="Q173">
            <v>0.42105263157894701</v>
          </cell>
          <cell r="R173">
            <v>0.42105263157894701</v>
          </cell>
          <cell r="S173">
            <v>0.33061224489795898</v>
          </cell>
          <cell r="T173">
            <v>0.33061224489795898</v>
          </cell>
          <cell r="U173">
            <v>73.554330011917756</v>
          </cell>
          <cell r="V173">
            <v>61.693733077894692</v>
          </cell>
          <cell r="W173">
            <v>60.776354147368373</v>
          </cell>
          <cell r="X173">
            <v>50.346967083428531</v>
          </cell>
          <cell r="Y173">
            <v>52.693647752571394</v>
          </cell>
          <cell r="Z173">
            <v>299.06503207318076</v>
          </cell>
          <cell r="AA173">
            <v>530840.43192989589</v>
          </cell>
        </row>
        <row r="174">
          <cell r="E174">
            <v>4016</v>
          </cell>
          <cell r="F174" t="str">
            <v>Yewlands Academy</v>
          </cell>
          <cell r="G174">
            <v>944</v>
          </cell>
          <cell r="I174">
            <v>211</v>
          </cell>
          <cell r="J174">
            <v>213</v>
          </cell>
          <cell r="K174">
            <v>185</v>
          </cell>
          <cell r="L174">
            <v>174</v>
          </cell>
          <cell r="M174">
            <v>161</v>
          </cell>
          <cell r="N174">
            <v>0</v>
          </cell>
          <cell r="O174">
            <v>0.46153846153846201</v>
          </cell>
          <cell r="Q174">
            <v>0.57416267942583699</v>
          </cell>
          <cell r="R174">
            <v>0.57416267942583699</v>
          </cell>
          <cell r="S174">
            <v>0.37012987012986998</v>
          </cell>
          <cell r="T174">
            <v>0.37012987012986998</v>
          </cell>
          <cell r="U174">
            <v>54.307876624615446</v>
          </cell>
          <cell r="V174">
            <v>66.614220068899485</v>
          </cell>
          <cell r="W174">
            <v>57.857421186602842</v>
          </cell>
          <cell r="X174">
            <v>41.557150325454529</v>
          </cell>
          <cell r="Y174">
            <v>38.45230576090907</v>
          </cell>
          <cell r="Z174">
            <v>258.78897396648136</v>
          </cell>
          <cell r="AA174">
            <v>459350.4287905044</v>
          </cell>
        </row>
        <row r="176">
          <cell r="F176" t="str">
            <v>Total Secondary</v>
          </cell>
          <cell r="G176">
            <v>28330</v>
          </cell>
          <cell r="H176">
            <v>0</v>
          </cell>
          <cell r="I176">
            <v>5863</v>
          </cell>
          <cell r="J176">
            <v>5619</v>
          </cell>
          <cell r="K176">
            <v>5630</v>
          </cell>
          <cell r="L176">
            <v>5630</v>
          </cell>
          <cell r="M176">
            <v>5588</v>
          </cell>
          <cell r="N176">
            <v>0</v>
          </cell>
          <cell r="O176">
            <v>0.20695375926579598</v>
          </cell>
          <cell r="Q176">
            <v>0.19834098129191668</v>
          </cell>
          <cell r="R176">
            <v>0.19872926226614895</v>
          </cell>
          <cell r="S176">
            <v>0.19872926226614895</v>
          </cell>
          <cell r="U176">
            <v>1356.4896054599024</v>
          </cell>
          <cell r="V176">
            <v>1306.0155366241411</v>
          </cell>
          <cell r="W176">
            <v>1303.6242914299769</v>
          </cell>
          <cell r="X176">
            <v>1260.9524138297209</v>
          </cell>
          <cell r="Y176">
            <v>1237.5853264503892</v>
          </cell>
          <cell r="Z176">
            <v>6464.6671737941315</v>
          </cell>
          <cell r="AA176">
            <v>11474784.233484581</v>
          </cell>
        </row>
        <row r="177">
          <cell r="G177">
            <v>0</v>
          </cell>
          <cell r="Z177">
            <v>0.22819156984801028</v>
          </cell>
          <cell r="AA177">
            <v>0</v>
          </cell>
        </row>
        <row r="178">
          <cell r="F178" t="str">
            <v>Middle Deemed Secondary</v>
          </cell>
        </row>
        <row r="180">
          <cell r="E180">
            <v>4014</v>
          </cell>
          <cell r="F180" t="str">
            <v>Astrea Academy Sheffield</v>
          </cell>
          <cell r="G180">
            <v>999</v>
          </cell>
          <cell r="H180">
            <v>48.75</v>
          </cell>
          <cell r="I180">
            <v>376.25</v>
          </cell>
          <cell r="J180">
            <v>146</v>
          </cell>
          <cell r="K180">
            <v>141</v>
          </cell>
          <cell r="L180">
            <v>142</v>
          </cell>
          <cell r="M180">
            <v>145</v>
          </cell>
          <cell r="N180">
            <v>0</v>
          </cell>
          <cell r="O180">
            <v>0.15653930686741954</v>
          </cell>
          <cell r="P180">
            <v>0.47825040128410901</v>
          </cell>
          <cell r="Q180">
            <v>0.50354609929077998</v>
          </cell>
          <cell r="R180">
            <v>0.50354609929077998</v>
          </cell>
          <cell r="S180">
            <v>0</v>
          </cell>
          <cell r="U180">
            <v>156.38276756055211</v>
          </cell>
          <cell r="V180">
            <v>40.044647580425526</v>
          </cell>
          <cell r="W180">
            <v>38.673255539999985</v>
          </cell>
          <cell r="X180">
            <v>36.651412112000003</v>
          </cell>
          <cell r="Y180">
            <v>37.425737720000001</v>
          </cell>
          <cell r="Z180">
            <v>332.49252757557792</v>
          </cell>
          <cell r="AA180">
            <v>514656.10683188366</v>
          </cell>
        </row>
        <row r="181">
          <cell r="E181">
            <v>4225</v>
          </cell>
          <cell r="F181" t="str">
            <v>Hinde House 2-16 Academy</v>
          </cell>
          <cell r="G181">
            <v>1345</v>
          </cell>
          <cell r="H181">
            <v>58</v>
          </cell>
          <cell r="I181">
            <v>548</v>
          </cell>
          <cell r="J181">
            <v>193</v>
          </cell>
          <cell r="K181">
            <v>184</v>
          </cell>
          <cell r="L181">
            <v>188</v>
          </cell>
          <cell r="M181">
            <v>174</v>
          </cell>
          <cell r="N181">
            <v>0</v>
          </cell>
          <cell r="O181">
            <v>0.13107351446881249</v>
          </cell>
          <cell r="P181">
            <v>0.32788868723532966</v>
          </cell>
          <cell r="Q181">
            <v>0.53804347826086996</v>
          </cell>
          <cell r="R181">
            <v>0.53804347826086996</v>
          </cell>
          <cell r="S181">
            <v>0</v>
          </cell>
          <cell r="U181">
            <v>176.29387696055281</v>
          </cell>
          <cell r="V181">
            <v>56.56230049010874</v>
          </cell>
          <cell r="W181">
            <v>53.924680260000045</v>
          </cell>
          <cell r="X181">
            <v>64.799670963478292</v>
          </cell>
          <cell r="Y181">
            <v>59.974163551304372</v>
          </cell>
          <cell r="Z181">
            <v>430.57223608509344</v>
          </cell>
          <cell r="AA181">
            <v>681941.06690343039</v>
          </cell>
        </row>
        <row r="182">
          <cell r="E182">
            <v>4005</v>
          </cell>
          <cell r="F182" t="str">
            <v>Oasis Academy Don Valley</v>
          </cell>
          <cell r="G182">
            <v>1081</v>
          </cell>
          <cell r="H182">
            <v>56</v>
          </cell>
          <cell r="I182">
            <v>514</v>
          </cell>
          <cell r="J182">
            <v>148</v>
          </cell>
          <cell r="K182">
            <v>121</v>
          </cell>
          <cell r="L182">
            <v>123</v>
          </cell>
          <cell r="M182">
            <v>119</v>
          </cell>
          <cell r="N182">
            <v>0</v>
          </cell>
          <cell r="O182">
            <v>0.10958458474917103</v>
          </cell>
          <cell r="P182">
            <v>0.20701442841287471</v>
          </cell>
          <cell r="Q182">
            <v>0.41549295774647899</v>
          </cell>
          <cell r="R182">
            <v>0.41549295774647899</v>
          </cell>
          <cell r="S182">
            <v>0</v>
          </cell>
          <cell r="U182">
            <v>118.46093611385389</v>
          </cell>
          <cell r="V182">
            <v>33.494829138591562</v>
          </cell>
          <cell r="W182">
            <v>27.384285984929587</v>
          </cell>
          <cell r="X182">
            <v>31.057190146956522</v>
          </cell>
          <cell r="Y182">
            <v>30.04720022347826</v>
          </cell>
          <cell r="Z182">
            <v>252.0372495989308</v>
          </cell>
          <cell r="AA182">
            <v>396016.18907028856</v>
          </cell>
        </row>
        <row r="184">
          <cell r="F184" t="str">
            <v>Total Middle Deemed Secondary</v>
          </cell>
          <cell r="G184">
            <v>3425</v>
          </cell>
          <cell r="H184">
            <v>162.75</v>
          </cell>
          <cell r="I184">
            <v>1438.25</v>
          </cell>
          <cell r="J184">
            <v>487</v>
          </cell>
          <cell r="K184">
            <v>446</v>
          </cell>
          <cell r="L184">
            <v>453</v>
          </cell>
          <cell r="M184">
            <v>438</v>
          </cell>
          <cell r="N184">
            <v>0</v>
          </cell>
          <cell r="U184">
            <v>451.13758063495879</v>
          </cell>
          <cell r="V184">
            <v>130.10177720912583</v>
          </cell>
          <cell r="W184">
            <v>119.98222178492962</v>
          </cell>
          <cell r="X184">
            <v>132.50827322243481</v>
          </cell>
          <cell r="Y184">
            <v>127.44710149478263</v>
          </cell>
          <cell r="Z184">
            <v>1015.1020132596021</v>
          </cell>
          <cell r="AA184">
            <v>1592613.3628056026</v>
          </cell>
        </row>
        <row r="186">
          <cell r="F186" t="str">
            <v>TOTAL ALL SCHOOLS</v>
          </cell>
          <cell r="G186">
            <v>75009</v>
          </cell>
          <cell r="H186">
            <v>5929.75</v>
          </cell>
          <cell r="I186">
            <v>44788.25</v>
          </cell>
          <cell r="J186">
            <v>6106</v>
          </cell>
          <cell r="K186">
            <v>6076</v>
          </cell>
          <cell r="L186">
            <v>6083</v>
          </cell>
          <cell r="M186">
            <v>6026</v>
          </cell>
          <cell r="N186">
            <v>0</v>
          </cell>
          <cell r="U186">
            <v>14002.031794255212</v>
          </cell>
          <cell r="V186">
            <v>1436.117313833267</v>
          </cell>
          <cell r="W186">
            <v>1423.6065132149065</v>
          </cell>
          <cell r="X186">
            <v>1393.4606870521557</v>
          </cell>
          <cell r="Y186">
            <v>15446.516546634966</v>
          </cell>
          <cell r="Z186">
            <v>21561.253305743528</v>
          </cell>
          <cell r="AA186">
            <v>29542734.015157249</v>
          </cell>
        </row>
        <row r="187">
          <cell r="G187">
            <v>0</v>
          </cell>
          <cell r="K187">
            <v>0</v>
          </cell>
          <cell r="Z187">
            <v>0.28744888354388842</v>
          </cell>
          <cell r="AA187">
            <v>0</v>
          </cell>
        </row>
        <row r="188">
          <cell r="Z188">
            <v>7133.9961114666412</v>
          </cell>
        </row>
        <row r="189">
          <cell r="G189" t="str">
            <v>Pupils NOR</v>
          </cell>
          <cell r="H189" t="str">
            <v>Recep</v>
          </cell>
          <cell r="I189" t="str">
            <v>Pri Y1-6, Sec Y7</v>
          </cell>
          <cell r="J189" t="str">
            <v>Y8</v>
          </cell>
          <cell r="K189" t="str">
            <v>Y9</v>
          </cell>
          <cell r="L189" t="str">
            <v>Y10</v>
          </cell>
          <cell r="M189" t="str">
            <v>Y11</v>
          </cell>
          <cell r="O189" t="str">
            <v>Proportion of Y1-6 EYFSP &amp; Y7 Pupils Under New Method</v>
          </cell>
          <cell r="P189" t="str">
            <v>col req. for 3-16 schools primary aged pupils</v>
          </cell>
          <cell r="Q189" t="str">
            <v>Proportion of Y8 Pupils Under New Method</v>
          </cell>
          <cell r="R189" t="str">
            <v>Proportion of Y9 Pupils Under New Method</v>
          </cell>
          <cell r="S189" t="str">
            <v>No. of Low Attain Y1-6 &amp; Proportion of Y10 Pupils Under Old Method</v>
          </cell>
          <cell r="T189" t="str">
            <v>Proportion of Y11 Pupils Under Old Method</v>
          </cell>
          <cell r="U189" t="str">
            <v>No. of Low Attain Pupils Y7</v>
          </cell>
          <cell r="V189" t="str">
            <v>No. of Low Attain Pupils Y8</v>
          </cell>
          <cell r="W189" t="str">
            <v>No. of Low Attain Pupils Y9</v>
          </cell>
          <cell r="X189" t="str">
            <v>No. of Low Attain Pupils Y10</v>
          </cell>
          <cell r="Y189" t="str">
            <v>No. of Low Attain Pupils Y11</v>
          </cell>
          <cell r="Z189" t="str">
            <v>No of Weighted Low Attain Pupils as Proportion of Whole School</v>
          </cell>
        </row>
        <row r="191">
          <cell r="E191">
            <v>4014</v>
          </cell>
          <cell r="F191" t="str">
            <v>Astrea Academy (Woodside) Pri</v>
          </cell>
          <cell r="G191">
            <v>261</v>
          </cell>
          <cell r="H191">
            <v>48.75</v>
          </cell>
          <cell r="I191">
            <v>212.25</v>
          </cell>
          <cell r="O191">
            <v>0.47825040128410901</v>
          </cell>
          <cell r="P191">
            <v>0.47825040128410901</v>
          </cell>
          <cell r="S191">
            <v>101.50864767255213</v>
          </cell>
          <cell r="V191">
            <v>0</v>
          </cell>
          <cell r="Z191">
            <v>124.82335473515244</v>
          </cell>
          <cell r="AA191">
            <v>146043.32504012834</v>
          </cell>
        </row>
        <row r="192">
          <cell r="E192">
            <v>4014</v>
          </cell>
          <cell r="F192" t="str">
            <v>Astrea Academy (Woodside) Sec</v>
          </cell>
          <cell r="G192">
            <v>738</v>
          </cell>
          <cell r="I192">
            <v>164</v>
          </cell>
          <cell r="J192">
            <v>146</v>
          </cell>
          <cell r="K192">
            <v>141</v>
          </cell>
          <cell r="L192">
            <v>142</v>
          </cell>
          <cell r="M192">
            <v>145</v>
          </cell>
          <cell r="N192" t="str">
            <v/>
          </cell>
          <cell r="O192">
            <v>0.6</v>
          </cell>
          <cell r="Q192">
            <v>0.50354609929077998</v>
          </cell>
          <cell r="R192">
            <v>0.50354609929077998</v>
          </cell>
          <cell r="S192">
            <v>0.4</v>
          </cell>
          <cell r="T192">
            <v>0.4</v>
          </cell>
          <cell r="U192">
            <v>54.874119887999996</v>
          </cell>
          <cell r="V192">
            <v>40.044647580425526</v>
          </cell>
          <cell r="W192">
            <v>38.673255539999985</v>
          </cell>
          <cell r="X192">
            <v>36.651412112000003</v>
          </cell>
          <cell r="Y192">
            <v>37.425737720000001</v>
          </cell>
          <cell r="Z192">
            <v>207.66917284042552</v>
          </cell>
          <cell r="AA192">
            <v>368612.78179175529</v>
          </cell>
        </row>
        <row r="193">
          <cell r="G193">
            <v>999</v>
          </cell>
          <cell r="H193">
            <v>48.75</v>
          </cell>
          <cell r="I193">
            <v>376.25</v>
          </cell>
          <cell r="J193">
            <v>146</v>
          </cell>
          <cell r="K193">
            <v>141</v>
          </cell>
          <cell r="L193">
            <v>142</v>
          </cell>
          <cell r="M193">
            <v>145</v>
          </cell>
          <cell r="O193">
            <v>0.15653930686741954</v>
          </cell>
          <cell r="P193">
            <v>0.47825040128410901</v>
          </cell>
          <cell r="Q193">
            <v>0.50354609929077998</v>
          </cell>
          <cell r="R193">
            <v>0.50354609929077998</v>
          </cell>
          <cell r="U193">
            <v>156.38276756055211</v>
          </cell>
          <cell r="V193">
            <v>40.044647580425526</v>
          </cell>
          <cell r="W193">
            <v>38.673255539999985</v>
          </cell>
          <cell r="X193">
            <v>36.651412112000003</v>
          </cell>
          <cell r="Y193">
            <v>37.425737720000001</v>
          </cell>
          <cell r="Z193">
            <v>332.49252757557792</v>
          </cell>
          <cell r="AA193">
            <v>514656.10683188366</v>
          </cell>
        </row>
        <row r="195">
          <cell r="E195">
            <v>4225</v>
          </cell>
          <cell r="F195" t="str">
            <v>Hinde House (Brigantia) - Pri</v>
          </cell>
          <cell r="G195">
            <v>415</v>
          </cell>
          <cell r="H195">
            <v>58</v>
          </cell>
          <cell r="I195">
            <v>357</v>
          </cell>
          <cell r="N195" t="str">
            <v/>
          </cell>
          <cell r="O195">
            <v>0.32788868723532966</v>
          </cell>
          <cell r="P195">
            <v>0.32788868723532966</v>
          </cell>
          <cell r="S195">
            <v>117.05626134301269</v>
          </cell>
          <cell r="V195">
            <v>0</v>
          </cell>
          <cell r="Z195">
            <v>136.07380520266182</v>
          </cell>
          <cell r="AA195">
            <v>159206.35208711433</v>
          </cell>
        </row>
        <row r="196">
          <cell r="E196">
            <v>4225</v>
          </cell>
          <cell r="F196" t="str">
            <v>Hinde House (Brigantia) - Sec</v>
          </cell>
          <cell r="G196">
            <v>930</v>
          </cell>
          <cell r="I196">
            <v>191</v>
          </cell>
          <cell r="J196">
            <v>193</v>
          </cell>
          <cell r="K196">
            <v>184</v>
          </cell>
          <cell r="L196">
            <v>188</v>
          </cell>
          <cell r="M196">
            <v>174</v>
          </cell>
          <cell r="N196" t="str">
            <v/>
          </cell>
          <cell r="O196">
            <v>0.55614973262032097</v>
          </cell>
          <cell r="Q196">
            <v>0.53804347826086996</v>
          </cell>
          <cell r="R196">
            <v>0.53804347826086996</v>
          </cell>
          <cell r="S196">
            <v>0.53416149068323004</v>
          </cell>
          <cell r="T196">
            <v>0.53416149068323004</v>
          </cell>
          <cell r="U196">
            <v>59.237615617540122</v>
          </cell>
          <cell r="V196">
            <v>56.56230049010874</v>
          </cell>
          <cell r="W196">
            <v>53.924680260000045</v>
          </cell>
          <cell r="X196">
            <v>64.799670963478292</v>
          </cell>
          <cell r="Y196">
            <v>59.974163551304372</v>
          </cell>
          <cell r="Z196">
            <v>294.49843088243159</v>
          </cell>
          <cell r="AA196">
            <v>522734.71481631609</v>
          </cell>
        </row>
        <row r="197">
          <cell r="G197">
            <v>1345</v>
          </cell>
          <cell r="H197">
            <v>58</v>
          </cell>
          <cell r="I197">
            <v>548</v>
          </cell>
          <cell r="J197">
            <v>193</v>
          </cell>
          <cell r="K197">
            <v>184</v>
          </cell>
          <cell r="L197">
            <v>188</v>
          </cell>
          <cell r="M197">
            <v>174</v>
          </cell>
          <cell r="O197">
            <v>0.13107351446881249</v>
          </cell>
          <cell r="P197">
            <v>0.32788868723532966</v>
          </cell>
          <cell r="Q197">
            <v>0.53804347826086996</v>
          </cell>
          <cell r="R197">
            <v>0.53804347826086996</v>
          </cell>
          <cell r="U197">
            <v>176.29387696055281</v>
          </cell>
          <cell r="V197">
            <v>56.56230049010874</v>
          </cell>
          <cell r="W197">
            <v>53.924680260000045</v>
          </cell>
          <cell r="X197">
            <v>64.799670963478292</v>
          </cell>
          <cell r="Y197">
            <v>59.974163551304372</v>
          </cell>
          <cell r="Z197">
            <v>430.57223608509344</v>
          </cell>
          <cell r="AA197">
            <v>681941.06690343039</v>
          </cell>
        </row>
        <row r="199">
          <cell r="E199">
            <v>4005</v>
          </cell>
          <cell r="F199" t="str">
            <v>Oasis Academy Don Valley - Pri</v>
          </cell>
          <cell r="G199">
            <v>410</v>
          </cell>
          <cell r="H199">
            <v>56</v>
          </cell>
          <cell r="I199">
            <v>354</v>
          </cell>
          <cell r="O199">
            <v>0.20701442841287471</v>
          </cell>
          <cell r="P199">
            <v>0.20701442841287471</v>
          </cell>
          <cell r="S199">
            <v>73.283107658157647</v>
          </cell>
          <cell r="V199">
            <v>0</v>
          </cell>
          <cell r="Z199">
            <v>84.875915649278625</v>
          </cell>
          <cell r="AA199">
            <v>99304.821309655992</v>
          </cell>
        </row>
        <row r="200">
          <cell r="E200">
            <v>4005</v>
          </cell>
          <cell r="F200" t="str">
            <v>Oasis Academy Don Valley - Sec</v>
          </cell>
          <cell r="G200">
            <v>671</v>
          </cell>
          <cell r="I200">
            <v>160</v>
          </cell>
          <cell r="J200">
            <v>148</v>
          </cell>
          <cell r="K200">
            <v>121</v>
          </cell>
          <cell r="L200">
            <v>123</v>
          </cell>
          <cell r="M200">
            <v>119</v>
          </cell>
          <cell r="O200">
            <v>0.506329113924051</v>
          </cell>
          <cell r="Q200">
            <v>0.41549295774647899</v>
          </cell>
          <cell r="R200">
            <v>0.41549295774647899</v>
          </cell>
          <cell r="S200">
            <v>0.39130434782608697</v>
          </cell>
          <cell r="T200">
            <v>0.39130434782608697</v>
          </cell>
          <cell r="U200">
            <v>45.177828455696243</v>
          </cell>
          <cell r="V200">
            <v>33.494829138591562</v>
          </cell>
          <cell r="W200">
            <v>27.384285984929587</v>
          </cell>
          <cell r="X200">
            <v>31.057190146956522</v>
          </cell>
          <cell r="Y200">
            <v>30.04720022347826</v>
          </cell>
          <cell r="Z200">
            <v>167.16133394965217</v>
          </cell>
          <cell r="AA200">
            <v>296711.36776063259</v>
          </cell>
        </row>
        <row r="201">
          <cell r="G201">
            <v>1081</v>
          </cell>
          <cell r="H201">
            <v>56</v>
          </cell>
          <cell r="I201">
            <v>514</v>
          </cell>
          <cell r="J201">
            <v>148</v>
          </cell>
          <cell r="K201">
            <v>121</v>
          </cell>
          <cell r="L201">
            <v>123</v>
          </cell>
          <cell r="M201">
            <v>119</v>
          </cell>
          <cell r="O201">
            <v>0.10958458474917103</v>
          </cell>
          <cell r="P201">
            <v>0.20701442841287471</v>
          </cell>
          <cell r="Q201">
            <v>0.41549295774647899</v>
          </cell>
          <cell r="R201">
            <v>0.41549295774647899</v>
          </cell>
          <cell r="U201">
            <v>118.46093611385389</v>
          </cell>
          <cell r="V201">
            <v>33.494829138591562</v>
          </cell>
          <cell r="W201">
            <v>27.384285984929587</v>
          </cell>
          <cell r="X201">
            <v>31.057190146956522</v>
          </cell>
          <cell r="Y201">
            <v>30.04720022347826</v>
          </cell>
          <cell r="Z201">
            <v>252.0372495989308</v>
          </cell>
          <cell r="AA201">
            <v>396016.18907028856</v>
          </cell>
        </row>
        <row r="203">
          <cell r="U203">
            <v>0.3217041550375051</v>
          </cell>
          <cell r="V203">
            <v>0.23519772581612627</v>
          </cell>
        </row>
        <row r="204">
          <cell r="F204" t="str">
            <v>Primary/Secondary</v>
          </cell>
          <cell r="O204">
            <v>37487</v>
          </cell>
        </row>
        <row r="205">
          <cell r="F205" t="str">
            <v>Hinde House</v>
          </cell>
          <cell r="O205">
            <v>12194.40460816035</v>
          </cell>
          <cell r="V205">
            <v>0.20581729003304242</v>
          </cell>
          <cell r="AA205" t="str">
            <v>Pri</v>
          </cell>
        </row>
        <row r="206">
          <cell r="F206" t="str">
            <v>Total Low Attain Pupils</v>
          </cell>
          <cell r="O206">
            <v>25292.595391839648</v>
          </cell>
          <cell r="U206">
            <v>9218.1962403224115</v>
          </cell>
          <cell r="AA206">
            <v>14081.484118689794</v>
          </cell>
        </row>
        <row r="207">
          <cell r="O207">
            <v>0.48213338406918604</v>
          </cell>
          <cell r="U207">
            <v>0.6583470438986202</v>
          </cell>
          <cell r="AA207">
            <v>345.77307558709288</v>
          </cell>
        </row>
        <row r="208">
          <cell r="O208">
            <v>0.51786661593081396</v>
          </cell>
          <cell r="AA208">
            <v>14427.257194276886</v>
          </cell>
        </row>
        <row r="209">
          <cell r="AA209">
            <v>0</v>
          </cell>
        </row>
        <row r="210">
          <cell r="P210" t="str">
            <v>Check proportion: n/a now all under EYFSP</v>
          </cell>
          <cell r="Z210">
            <v>1155</v>
          </cell>
          <cell r="AA210">
            <v>1170</v>
          </cell>
        </row>
        <row r="211">
          <cell r="P211" t="str">
            <v>NOR Y1-6</v>
          </cell>
          <cell r="S211" t="str">
            <v>Low At Y1-5</v>
          </cell>
          <cell r="Y211">
            <v>216408.85791415349</v>
          </cell>
          <cell r="Z211">
            <v>16663482.059389804</v>
          </cell>
          <cell r="AA211">
            <v>16879890.917303957</v>
          </cell>
        </row>
        <row r="212">
          <cell r="P212">
            <v>44788.25</v>
          </cell>
          <cell r="S212">
            <v>12486.252624834071</v>
          </cell>
          <cell r="AA212">
            <v>0.32537792499496809</v>
          </cell>
        </row>
        <row r="213">
          <cell r="S213">
            <v>0.27878411469155573</v>
          </cell>
          <cell r="AA213" t="str">
            <v>Low Attain Pupils</v>
          </cell>
        </row>
      </sheetData>
      <sheetData sheetId="20">
        <row r="1">
          <cell r="D1" t="str">
            <v>EAL Funding</v>
          </cell>
          <cell r="G1" t="str">
            <v>2024-25</v>
          </cell>
        </row>
        <row r="2">
          <cell r="J2" t="str">
            <v>2023-24</v>
          </cell>
        </row>
        <row r="3">
          <cell r="I3" t="str">
            <v>Primary</v>
          </cell>
          <cell r="J3">
            <v>580</v>
          </cell>
        </row>
        <row r="4">
          <cell r="I4" t="str">
            <v>Secondary</v>
          </cell>
          <cell r="J4">
            <v>1565</v>
          </cell>
        </row>
        <row r="6">
          <cell r="D6" t="str">
            <v>DfE</v>
          </cell>
          <cell r="E6" t="str">
            <v>School</v>
          </cell>
          <cell r="G6" t="str">
            <v>Pupil No.</v>
          </cell>
          <cell r="H6" t="str">
            <v>EAL %</v>
          </cell>
          <cell r="I6" t="str">
            <v>No. EAL</v>
          </cell>
          <cell r="J6" t="str">
            <v>Amount £</v>
          </cell>
        </row>
        <row r="7">
          <cell r="H7">
            <v>43</v>
          </cell>
        </row>
        <row r="8">
          <cell r="D8">
            <v>2001</v>
          </cell>
          <cell r="E8" t="str">
            <v>Abbey Lane Primary School</v>
          </cell>
          <cell r="G8">
            <v>542</v>
          </cell>
          <cell r="H8">
            <v>6.0291060291060301E-2</v>
          </cell>
          <cell r="I8">
            <v>32.677754677754685</v>
          </cell>
          <cell r="J8">
            <v>19279.875259875265</v>
          </cell>
        </row>
        <row r="9">
          <cell r="D9">
            <v>2046</v>
          </cell>
          <cell r="E9" t="str">
            <v>Abbeyfield Primary Academy</v>
          </cell>
          <cell r="G9">
            <v>383</v>
          </cell>
          <cell r="H9">
            <v>0.37993920972644402</v>
          </cell>
          <cell r="I9">
            <v>145.51671732522806</v>
          </cell>
          <cell r="J9">
            <v>85854.86322188456</v>
          </cell>
        </row>
        <row r="10">
          <cell r="D10">
            <v>2048</v>
          </cell>
          <cell r="E10" t="str">
            <v>Acres Hill Community Primary School</v>
          </cell>
          <cell r="G10">
            <v>204</v>
          </cell>
          <cell r="H10">
            <v>0.30555555555555602</v>
          </cell>
          <cell r="I10">
            <v>62.333333333333428</v>
          </cell>
          <cell r="J10">
            <v>36776.666666666722</v>
          </cell>
        </row>
        <row r="11">
          <cell r="D11">
            <v>2342</v>
          </cell>
          <cell r="E11" t="str">
            <v>Angram Bank Primary School</v>
          </cell>
          <cell r="G11">
            <v>185</v>
          </cell>
          <cell r="H11">
            <v>6.3291139240506302E-3</v>
          </cell>
          <cell r="I11">
            <v>1.1708860759493667</v>
          </cell>
          <cell r="J11">
            <v>690.82278481012634</v>
          </cell>
        </row>
        <row r="12">
          <cell r="D12">
            <v>2343</v>
          </cell>
          <cell r="E12" t="str">
            <v>Anns Grove Primary School</v>
          </cell>
          <cell r="G12">
            <v>354</v>
          </cell>
          <cell r="H12">
            <v>0.264406779661017</v>
          </cell>
          <cell r="I12">
            <v>93.600000000000023</v>
          </cell>
          <cell r="J12">
            <v>55224.000000000015</v>
          </cell>
        </row>
        <row r="13">
          <cell r="D13">
            <v>3429</v>
          </cell>
          <cell r="E13" t="str">
            <v>Arbourthorne Community Primary School</v>
          </cell>
          <cell r="G13">
            <v>417</v>
          </cell>
          <cell r="H13">
            <v>0.14763231197771601</v>
          </cell>
          <cell r="I13">
            <v>61.562674094707575</v>
          </cell>
          <cell r="J13">
            <v>36321.977715877467</v>
          </cell>
        </row>
        <row r="14">
          <cell r="D14">
            <v>2340</v>
          </cell>
          <cell r="E14" t="str">
            <v>Athelstan Primary School</v>
          </cell>
          <cell r="G14">
            <v>618</v>
          </cell>
          <cell r="H14">
            <v>8.5227272727272693E-2</v>
          </cell>
          <cell r="I14">
            <v>52.670454545454525</v>
          </cell>
          <cell r="J14">
            <v>31075.568181818169</v>
          </cell>
        </row>
        <row r="15">
          <cell r="D15">
            <v>2281</v>
          </cell>
          <cell r="E15" t="str">
            <v>Ballifield Primary School</v>
          </cell>
          <cell r="G15">
            <v>414</v>
          </cell>
          <cell r="H15">
            <v>4.2372881355932202E-2</v>
          </cell>
          <cell r="I15">
            <v>17.542372881355931</v>
          </cell>
          <cell r="J15">
            <v>10350</v>
          </cell>
        </row>
        <row r="16">
          <cell r="D16">
            <v>2052</v>
          </cell>
          <cell r="E16" t="str">
            <v>Bankwood Community Primary School</v>
          </cell>
          <cell r="G16">
            <v>381</v>
          </cell>
          <cell r="H16">
            <v>0.219512195121951</v>
          </cell>
          <cell r="I16">
            <v>83.634146341463335</v>
          </cell>
          <cell r="J16">
            <v>49344.146341463369</v>
          </cell>
        </row>
        <row r="17">
          <cell r="D17">
            <v>2274</v>
          </cell>
          <cell r="E17" t="str">
            <v>Beck Primary School</v>
          </cell>
          <cell r="G17">
            <v>622</v>
          </cell>
          <cell r="H17">
            <v>0.11214953271028</v>
          </cell>
          <cell r="I17">
            <v>69.75700934579416</v>
          </cell>
          <cell r="J17">
            <v>41156.635514018555</v>
          </cell>
        </row>
        <row r="18">
          <cell r="D18">
            <v>2241</v>
          </cell>
          <cell r="E18" t="str">
            <v>Beighton Nursery Infant School</v>
          </cell>
          <cell r="G18">
            <v>224</v>
          </cell>
          <cell r="H18">
            <v>4.6357615894039701E-2</v>
          </cell>
          <cell r="I18">
            <v>10.384105960264893</v>
          </cell>
          <cell r="J18">
            <v>6126.6225165562873</v>
          </cell>
        </row>
        <row r="19">
          <cell r="D19">
            <v>2353</v>
          </cell>
          <cell r="E19" t="str">
            <v>Birley Primary Academy</v>
          </cell>
          <cell r="G19">
            <v>527</v>
          </cell>
          <cell r="H19">
            <v>2.13219616204691E-2</v>
          </cell>
          <cell r="I19">
            <v>11.236673773987215</v>
          </cell>
          <cell r="J19">
            <v>6629.6375266524574</v>
          </cell>
        </row>
        <row r="20">
          <cell r="D20">
            <v>2323</v>
          </cell>
          <cell r="E20" t="str">
            <v>Birley Spa Primary Academy</v>
          </cell>
          <cell r="G20">
            <v>318</v>
          </cell>
          <cell r="H20">
            <v>2.1352313167259801E-2</v>
          </cell>
          <cell r="I20">
            <v>6.7900355871886164</v>
          </cell>
          <cell r="J20">
            <v>4006.1209964412838</v>
          </cell>
        </row>
        <row r="21">
          <cell r="D21">
            <v>2328</v>
          </cell>
          <cell r="E21" t="str">
            <v>Bradfield Dungworth Primary School</v>
          </cell>
          <cell r="G21">
            <v>133</v>
          </cell>
          <cell r="H21">
            <v>1.6806722689075598E-2</v>
          </cell>
          <cell r="I21">
            <v>2.2352941176470544</v>
          </cell>
          <cell r="J21">
            <v>1318.8235294117621</v>
          </cell>
        </row>
        <row r="22">
          <cell r="D22">
            <v>2233</v>
          </cell>
          <cell r="E22" t="str">
            <v>Bradway Primary School</v>
          </cell>
          <cell r="G22">
            <v>407</v>
          </cell>
          <cell r="H22">
            <v>3.7037037037037E-2</v>
          </cell>
          <cell r="I22">
            <v>15.074074074074058</v>
          </cell>
          <cell r="J22">
            <v>8893.7037037036953</v>
          </cell>
        </row>
        <row r="23">
          <cell r="D23">
            <v>2014</v>
          </cell>
          <cell r="E23" t="str">
            <v>Brightside Nursery and Infant School</v>
          </cell>
          <cell r="G23">
            <v>174</v>
          </cell>
          <cell r="H23">
            <v>0.56779661016949201</v>
          </cell>
          <cell r="I23">
            <v>98.796610169491615</v>
          </cell>
          <cell r="J23">
            <v>58290.000000000051</v>
          </cell>
        </row>
        <row r="24">
          <cell r="D24">
            <v>2246</v>
          </cell>
          <cell r="E24" t="str">
            <v>Brook House Junior</v>
          </cell>
          <cell r="G24">
            <v>331</v>
          </cell>
          <cell r="H24">
            <v>1.8126888217522698E-2</v>
          </cell>
          <cell r="I24">
            <v>6.0000000000000133</v>
          </cell>
          <cell r="J24">
            <v>3540.0000000000077</v>
          </cell>
        </row>
        <row r="25">
          <cell r="D25">
            <v>5204</v>
          </cell>
          <cell r="E25" t="str">
            <v>Broomhill Infant School</v>
          </cell>
          <cell r="G25">
            <v>111</v>
          </cell>
          <cell r="H25">
            <v>0.42307692307692302</v>
          </cell>
          <cell r="I25">
            <v>46.961538461538453</v>
          </cell>
          <cell r="J25">
            <v>27707.307692307688</v>
          </cell>
        </row>
        <row r="26">
          <cell r="D26">
            <v>2325</v>
          </cell>
          <cell r="E26" t="str">
            <v>Brunswick Community Primary School</v>
          </cell>
          <cell r="G26">
            <v>415</v>
          </cell>
          <cell r="H26">
            <v>3.0985915492957702E-2</v>
          </cell>
          <cell r="I26">
            <v>12.859154929577446</v>
          </cell>
          <cell r="J26">
            <v>7586.9014084506935</v>
          </cell>
        </row>
        <row r="27">
          <cell r="D27">
            <v>2095</v>
          </cell>
          <cell r="E27" t="str">
            <v>Byron Wood Primary Academy</v>
          </cell>
          <cell r="G27">
            <v>393</v>
          </cell>
          <cell r="H27">
            <v>0.39710144927536201</v>
          </cell>
          <cell r="I27">
            <v>156.06086956521727</v>
          </cell>
          <cell r="J27">
            <v>92075.913043478198</v>
          </cell>
        </row>
        <row r="28">
          <cell r="D28">
            <v>2344</v>
          </cell>
          <cell r="E28" t="str">
            <v>Carfield Primary School</v>
          </cell>
          <cell r="G28">
            <v>559</v>
          </cell>
          <cell r="H28">
            <v>0.102083333333333</v>
          </cell>
          <cell r="I28">
            <v>57.064583333333147</v>
          </cell>
          <cell r="J28">
            <v>33668.104166666555</v>
          </cell>
        </row>
        <row r="29">
          <cell r="D29">
            <v>2023</v>
          </cell>
          <cell r="E29" t="str">
            <v>Carter Knowle Junior School</v>
          </cell>
          <cell r="G29">
            <v>235</v>
          </cell>
          <cell r="H29">
            <v>6.8085106382978697E-2</v>
          </cell>
          <cell r="I29">
            <v>15.999999999999993</v>
          </cell>
          <cell r="J29">
            <v>9439.9999999999964</v>
          </cell>
        </row>
        <row r="30">
          <cell r="D30">
            <v>2354</v>
          </cell>
          <cell r="E30" t="str">
            <v>Charnock Hall Primary Academy</v>
          </cell>
          <cell r="G30">
            <v>394</v>
          </cell>
          <cell r="H30">
            <v>2.59365994236311E-2</v>
          </cell>
          <cell r="I30">
            <v>10.219020172910653</v>
          </cell>
          <cell r="J30">
            <v>6029.2219020172852</v>
          </cell>
        </row>
        <row r="31">
          <cell r="D31">
            <v>5200</v>
          </cell>
          <cell r="E31" t="str">
            <v>Clifford All Saints CofE Primary School</v>
          </cell>
          <cell r="G31">
            <v>181</v>
          </cell>
          <cell r="H31">
            <v>0.14110429447852799</v>
          </cell>
          <cell r="I31">
            <v>25.539877300613565</v>
          </cell>
          <cell r="J31">
            <v>15068.527607362003</v>
          </cell>
        </row>
        <row r="32">
          <cell r="D32">
            <v>2312</v>
          </cell>
          <cell r="E32" t="str">
            <v>Coit Primary School</v>
          </cell>
          <cell r="G32">
            <v>205</v>
          </cell>
          <cell r="H32">
            <v>2.27272727272727E-2</v>
          </cell>
          <cell r="I32">
            <v>4.6590909090909038</v>
          </cell>
          <cell r="J32">
            <v>2748.8636363636333</v>
          </cell>
        </row>
        <row r="33">
          <cell r="D33">
            <v>2026</v>
          </cell>
          <cell r="E33" t="str">
            <v>Concord Junior Academy</v>
          </cell>
          <cell r="G33">
            <v>189</v>
          </cell>
          <cell r="H33">
            <v>0.14285714285714299</v>
          </cell>
          <cell r="I33">
            <v>27.000000000000025</v>
          </cell>
          <cell r="J33">
            <v>15930.000000000015</v>
          </cell>
        </row>
        <row r="34">
          <cell r="D34">
            <v>3422</v>
          </cell>
          <cell r="E34" t="str">
            <v>Deepcar St John's Church of England Junior School</v>
          </cell>
          <cell r="G34">
            <v>177</v>
          </cell>
          <cell r="H34">
            <v>2.2598870056497199E-2</v>
          </cell>
          <cell r="I34">
            <v>4.0000000000000044</v>
          </cell>
          <cell r="J34">
            <v>2360.0000000000027</v>
          </cell>
        </row>
        <row r="35">
          <cell r="D35">
            <v>2283</v>
          </cell>
          <cell r="E35" t="str">
            <v>Dobcroft Infant School</v>
          </cell>
          <cell r="G35">
            <v>267</v>
          </cell>
          <cell r="H35">
            <v>0.105555555555556</v>
          </cell>
          <cell r="I35">
            <v>28.183333333333451</v>
          </cell>
          <cell r="J35">
            <v>16628.166666666737</v>
          </cell>
        </row>
        <row r="36">
          <cell r="D36">
            <v>2239</v>
          </cell>
          <cell r="E36" t="str">
            <v>Dobcroft Junior School</v>
          </cell>
          <cell r="G36">
            <v>380</v>
          </cell>
          <cell r="H36">
            <v>2.6315789473684199E-2</v>
          </cell>
          <cell r="I36">
            <v>9.9999999999999947</v>
          </cell>
          <cell r="J36">
            <v>5899.9999999999973</v>
          </cell>
        </row>
        <row r="37">
          <cell r="D37">
            <v>2364</v>
          </cell>
          <cell r="E37" t="str">
            <v>Dore Primary School</v>
          </cell>
          <cell r="G37">
            <v>449</v>
          </cell>
          <cell r="H37">
            <v>4.1025641025640998E-2</v>
          </cell>
          <cell r="I37">
            <v>18.420512820512808</v>
          </cell>
          <cell r="J37">
            <v>10868.102564102557</v>
          </cell>
        </row>
        <row r="38">
          <cell r="D38">
            <v>2016</v>
          </cell>
          <cell r="E38" t="str">
            <v>E-ACT Pathways Academy</v>
          </cell>
          <cell r="G38">
            <v>366</v>
          </cell>
          <cell r="H38">
            <v>0.17846153846153801</v>
          </cell>
          <cell r="I38">
            <v>65.316923076922905</v>
          </cell>
          <cell r="J38">
            <v>38536.984615384514</v>
          </cell>
        </row>
        <row r="39">
          <cell r="D39">
            <v>2206</v>
          </cell>
          <cell r="E39" t="str">
            <v>Ecclesall Primary School</v>
          </cell>
          <cell r="G39">
            <v>619</v>
          </cell>
          <cell r="H39">
            <v>6.5055762081784402E-2</v>
          </cell>
          <cell r="I39">
            <v>40.269516728624545</v>
          </cell>
          <cell r="J39">
            <v>23759.01486988848</v>
          </cell>
        </row>
        <row r="40">
          <cell r="D40">
            <v>2080</v>
          </cell>
          <cell r="E40" t="str">
            <v>Ecclesfield Primary School</v>
          </cell>
          <cell r="G40">
            <v>396</v>
          </cell>
          <cell r="H40">
            <v>3.2352941176470598E-2</v>
          </cell>
          <cell r="I40">
            <v>12.811764705882357</v>
          </cell>
          <cell r="J40">
            <v>7558.941176470591</v>
          </cell>
        </row>
        <row r="41">
          <cell r="D41">
            <v>2024</v>
          </cell>
          <cell r="E41" t="str">
            <v>Emmanuel Anglican/Methodist Junior School</v>
          </cell>
          <cell r="G41">
            <v>164</v>
          </cell>
          <cell r="H41">
            <v>0</v>
          </cell>
          <cell r="I41">
            <v>0</v>
          </cell>
          <cell r="J41">
            <v>0</v>
          </cell>
        </row>
        <row r="42">
          <cell r="D42">
            <v>2028</v>
          </cell>
          <cell r="E42" t="str">
            <v>Emmaus Catholic and CofE Primary School</v>
          </cell>
          <cell r="G42">
            <v>292</v>
          </cell>
          <cell r="H42">
            <v>0.21721311475409799</v>
          </cell>
          <cell r="I42">
            <v>63.426229508196613</v>
          </cell>
          <cell r="J42">
            <v>37421.475409835999</v>
          </cell>
        </row>
        <row r="43">
          <cell r="D43">
            <v>2010</v>
          </cell>
          <cell r="E43" t="str">
            <v>Fox Hill Primary</v>
          </cell>
          <cell r="G43">
            <v>278</v>
          </cell>
          <cell r="H43">
            <v>6.1224489795918401E-2</v>
          </cell>
          <cell r="I43">
            <v>17.020408163265316</v>
          </cell>
          <cell r="J43">
            <v>10042.040816326537</v>
          </cell>
        </row>
        <row r="44">
          <cell r="D44">
            <v>2036</v>
          </cell>
          <cell r="E44" t="str">
            <v>Gleadless Primary School</v>
          </cell>
          <cell r="G44">
            <v>393</v>
          </cell>
          <cell r="H44">
            <v>4.6920821114369501E-2</v>
          </cell>
          <cell r="I44">
            <v>18.439882697947215</v>
          </cell>
          <cell r="J44">
            <v>10879.530791788857</v>
          </cell>
        </row>
        <row r="45">
          <cell r="D45">
            <v>2305</v>
          </cell>
          <cell r="E45" t="str">
            <v>Greengate Lane Academy</v>
          </cell>
          <cell r="G45">
            <v>191</v>
          </cell>
          <cell r="H45">
            <v>4.2424242424242399E-2</v>
          </cell>
          <cell r="I45">
            <v>8.1030303030302981</v>
          </cell>
          <cell r="J45">
            <v>4780.7878787878763</v>
          </cell>
        </row>
        <row r="46">
          <cell r="D46">
            <v>2341</v>
          </cell>
          <cell r="E46" t="str">
            <v>Greenhill Primary School</v>
          </cell>
          <cell r="G46">
            <v>463</v>
          </cell>
          <cell r="H46">
            <v>3.7313432835820899E-2</v>
          </cell>
          <cell r="I46">
            <v>17.276119402985078</v>
          </cell>
          <cell r="J46">
            <v>10192.910447761196</v>
          </cell>
        </row>
        <row r="47">
          <cell r="D47">
            <v>2296</v>
          </cell>
          <cell r="E47" t="str">
            <v>Grenoside Community Primary School</v>
          </cell>
          <cell r="G47">
            <v>323</v>
          </cell>
          <cell r="H47">
            <v>2.1660649819494601E-2</v>
          </cell>
          <cell r="I47">
            <v>6.9963898916967562</v>
          </cell>
          <cell r="J47">
            <v>4127.870036101086</v>
          </cell>
        </row>
        <row r="48">
          <cell r="D48">
            <v>2356</v>
          </cell>
          <cell r="E48" t="str">
            <v>Greystones Primary School</v>
          </cell>
          <cell r="G48">
            <v>631</v>
          </cell>
          <cell r="H48">
            <v>7.9925650557620798E-2</v>
          </cell>
          <cell r="I48">
            <v>50.43308550185872</v>
          </cell>
          <cell r="J48">
            <v>29755.520446096645</v>
          </cell>
        </row>
        <row r="49">
          <cell r="D49">
            <v>2279</v>
          </cell>
          <cell r="E49" t="str">
            <v>Halfway Junior School</v>
          </cell>
          <cell r="G49">
            <v>188</v>
          </cell>
          <cell r="H49">
            <v>2.6595744680851099E-2</v>
          </cell>
          <cell r="I49">
            <v>5.0000000000000062</v>
          </cell>
          <cell r="J49">
            <v>2950.0000000000036</v>
          </cell>
        </row>
        <row r="50">
          <cell r="D50">
            <v>2252</v>
          </cell>
          <cell r="E50" t="str">
            <v>Halfway Nursery Infant School</v>
          </cell>
          <cell r="G50">
            <v>149</v>
          </cell>
          <cell r="H50">
            <v>5.5045871559633003E-2</v>
          </cell>
          <cell r="I50">
            <v>8.2018348623853168</v>
          </cell>
          <cell r="J50">
            <v>4839.0825688073373</v>
          </cell>
        </row>
        <row r="51">
          <cell r="D51">
            <v>2357</v>
          </cell>
          <cell r="E51" t="str">
            <v>Hallam Primary School</v>
          </cell>
          <cell r="G51">
            <v>613</v>
          </cell>
          <cell r="H51">
            <v>7.9482439926062895E-2</v>
          </cell>
          <cell r="I51">
            <v>48.722735674676557</v>
          </cell>
          <cell r="J51">
            <v>28746.414048059167</v>
          </cell>
        </row>
        <row r="52">
          <cell r="D52">
            <v>2050</v>
          </cell>
          <cell r="E52" t="str">
            <v>Hartley Brook Primary School</v>
          </cell>
          <cell r="G52">
            <v>562</v>
          </cell>
          <cell r="H52">
            <v>0.10101010101010099</v>
          </cell>
          <cell r="I52">
            <v>56.767676767676761</v>
          </cell>
          <cell r="J52">
            <v>33492.929292929286</v>
          </cell>
        </row>
        <row r="53">
          <cell r="D53">
            <v>2049</v>
          </cell>
          <cell r="E53" t="str">
            <v>Hatfield Academy</v>
          </cell>
          <cell r="G53">
            <v>369</v>
          </cell>
          <cell r="H53">
            <v>0.25312499999999999</v>
          </cell>
          <cell r="I53">
            <v>93.403125000000003</v>
          </cell>
          <cell r="J53">
            <v>55107.84375</v>
          </cell>
        </row>
        <row r="54">
          <cell r="D54">
            <v>2297</v>
          </cell>
          <cell r="E54" t="str">
            <v>High Green Primary School</v>
          </cell>
          <cell r="G54">
            <v>195</v>
          </cell>
          <cell r="H54">
            <v>0</v>
          </cell>
          <cell r="I54">
            <v>0</v>
          </cell>
          <cell r="J54">
            <v>0</v>
          </cell>
        </row>
        <row r="55">
          <cell r="D55">
            <v>2042</v>
          </cell>
          <cell r="E55" t="str">
            <v>High Hazels Junior School</v>
          </cell>
          <cell r="G55">
            <v>350</v>
          </cell>
          <cell r="H55">
            <v>0.245714285714286</v>
          </cell>
          <cell r="I55">
            <v>86.000000000000099</v>
          </cell>
          <cell r="J55">
            <v>50740.000000000058</v>
          </cell>
        </row>
        <row r="56">
          <cell r="D56">
            <v>2039</v>
          </cell>
          <cell r="E56" t="str">
            <v>High Hazels Nursery Infant Academy</v>
          </cell>
          <cell r="G56">
            <v>256</v>
          </cell>
          <cell r="H56">
            <v>0.82122905027933002</v>
          </cell>
          <cell r="I56">
            <v>210.23463687150849</v>
          </cell>
          <cell r="J56">
            <v>124038.43575419001</v>
          </cell>
        </row>
        <row r="57">
          <cell r="D57">
            <v>2339</v>
          </cell>
          <cell r="E57" t="str">
            <v>Hillsborough Primary School</v>
          </cell>
          <cell r="G57">
            <v>339</v>
          </cell>
          <cell r="H57">
            <v>0.20598006644518299</v>
          </cell>
          <cell r="I57">
            <v>69.82724252491704</v>
          </cell>
          <cell r="J57">
            <v>41198.073089701051</v>
          </cell>
        </row>
        <row r="58">
          <cell r="D58">
            <v>2213</v>
          </cell>
          <cell r="E58" t="str">
            <v>Holt House Infant School</v>
          </cell>
          <cell r="G58">
            <v>176</v>
          </cell>
          <cell r="H58">
            <v>4.20168067226891E-2</v>
          </cell>
          <cell r="I58">
            <v>7.3949579831932812</v>
          </cell>
          <cell r="J58">
            <v>4363.0252100840362</v>
          </cell>
        </row>
        <row r="59">
          <cell r="D59">
            <v>2337</v>
          </cell>
          <cell r="E59" t="str">
            <v>Hucklow Primary School</v>
          </cell>
          <cell r="G59">
            <v>414</v>
          </cell>
          <cell r="H59">
            <v>0.448753462603878</v>
          </cell>
          <cell r="I59">
            <v>185.78393351800548</v>
          </cell>
          <cell r="J59">
            <v>109612.52077562324</v>
          </cell>
        </row>
        <row r="60">
          <cell r="D60">
            <v>2060</v>
          </cell>
          <cell r="E60" t="str">
            <v>Hunter's Bar Infant School</v>
          </cell>
          <cell r="G60">
            <v>268</v>
          </cell>
          <cell r="H60">
            <v>0.23463687150838</v>
          </cell>
          <cell r="I60">
            <v>62.882681564245843</v>
          </cell>
          <cell r="J60">
            <v>37100.782122905046</v>
          </cell>
        </row>
        <row r="61">
          <cell r="D61">
            <v>2058</v>
          </cell>
          <cell r="E61" t="str">
            <v>Hunter's Bar Junior School</v>
          </cell>
          <cell r="G61">
            <v>361</v>
          </cell>
          <cell r="H61">
            <v>7.4792243767312999E-2</v>
          </cell>
          <cell r="I61">
            <v>26.999999999999993</v>
          </cell>
          <cell r="J61">
            <v>15929.999999999996</v>
          </cell>
        </row>
        <row r="62">
          <cell r="D62">
            <v>2063</v>
          </cell>
          <cell r="E62" t="str">
            <v>Intake Primary School</v>
          </cell>
          <cell r="G62">
            <v>416</v>
          </cell>
          <cell r="H62">
            <v>1.3966480446927399E-2</v>
          </cell>
          <cell r="I62">
            <v>5.8100558659217985</v>
          </cell>
          <cell r="J62">
            <v>3427.932960893861</v>
          </cell>
        </row>
        <row r="63">
          <cell r="D63">
            <v>2261</v>
          </cell>
          <cell r="E63" t="str">
            <v>Limpsfield Junior School</v>
          </cell>
          <cell r="G63">
            <v>225</v>
          </cell>
          <cell r="H63">
            <v>0.16</v>
          </cell>
          <cell r="I63">
            <v>36</v>
          </cell>
          <cell r="J63">
            <v>21240</v>
          </cell>
        </row>
        <row r="64">
          <cell r="D64">
            <v>2315</v>
          </cell>
          <cell r="E64" t="str">
            <v>Lound Infant School</v>
          </cell>
          <cell r="G64">
            <v>143</v>
          </cell>
          <cell r="H64">
            <v>2.2471910112359599E-2</v>
          </cell>
          <cell r="I64">
            <v>3.2134831460674227</v>
          </cell>
          <cell r="J64">
            <v>1895.9550561797794</v>
          </cell>
        </row>
        <row r="65">
          <cell r="D65">
            <v>2298</v>
          </cell>
          <cell r="E65" t="str">
            <v>Lound Junior School</v>
          </cell>
          <cell r="G65">
            <v>207</v>
          </cell>
          <cell r="H65">
            <v>5.3140096618357502E-2</v>
          </cell>
          <cell r="I65">
            <v>11.000000000000004</v>
          </cell>
          <cell r="J65">
            <v>6490.0000000000018</v>
          </cell>
        </row>
        <row r="66">
          <cell r="D66">
            <v>2029</v>
          </cell>
          <cell r="E66" t="str">
            <v>Lowedges Junior Academy</v>
          </cell>
          <cell r="G66">
            <v>297</v>
          </cell>
          <cell r="H66">
            <v>0.124513618677043</v>
          </cell>
          <cell r="I66">
            <v>36.980544747081773</v>
          </cell>
          <cell r="J66">
            <v>21818.521400778245</v>
          </cell>
        </row>
        <row r="67">
          <cell r="D67">
            <v>2045</v>
          </cell>
          <cell r="E67" t="str">
            <v>Lower Meadow Primary School</v>
          </cell>
          <cell r="G67">
            <v>252</v>
          </cell>
          <cell r="H67">
            <v>0.106481481481481</v>
          </cell>
          <cell r="I67">
            <v>26.833333333333211</v>
          </cell>
          <cell r="J67">
            <v>15831.666666666595</v>
          </cell>
        </row>
        <row r="68">
          <cell r="D68">
            <v>2070</v>
          </cell>
          <cell r="E68" t="str">
            <v>Lowfield Community Primary School</v>
          </cell>
          <cell r="G68">
            <v>395</v>
          </cell>
          <cell r="H68">
            <v>0.53823529411764703</v>
          </cell>
          <cell r="I68">
            <v>212.60294117647058</v>
          </cell>
          <cell r="J68">
            <v>125435.73529411764</v>
          </cell>
        </row>
        <row r="69">
          <cell r="D69">
            <v>2292</v>
          </cell>
          <cell r="E69" t="str">
            <v>Loxley Primary School</v>
          </cell>
          <cell r="G69">
            <v>206</v>
          </cell>
          <cell r="H69">
            <v>5.6818181818181802E-3</v>
          </cell>
          <cell r="I69">
            <v>1.1704545454545452</v>
          </cell>
          <cell r="J69">
            <v>690.56818181818164</v>
          </cell>
        </row>
        <row r="70">
          <cell r="D70">
            <v>2072</v>
          </cell>
          <cell r="E70" t="str">
            <v>Lydgate Infant School</v>
          </cell>
          <cell r="G70">
            <v>356</v>
          </cell>
          <cell r="H70">
            <v>0.20675105485232101</v>
          </cell>
          <cell r="I70">
            <v>73.60337552742628</v>
          </cell>
          <cell r="J70">
            <v>43425.991561181509</v>
          </cell>
        </row>
        <row r="71">
          <cell r="D71">
            <v>2071</v>
          </cell>
          <cell r="E71" t="str">
            <v>Lydgate Junior School</v>
          </cell>
          <cell r="G71">
            <v>479</v>
          </cell>
          <cell r="H71">
            <v>7.9497907949790794E-2</v>
          </cell>
          <cell r="I71">
            <v>38.079497907949794</v>
          </cell>
          <cell r="J71">
            <v>22466.903765690378</v>
          </cell>
        </row>
        <row r="72">
          <cell r="D72">
            <v>2358</v>
          </cell>
          <cell r="E72" t="str">
            <v>Malin Bridge Primary School</v>
          </cell>
          <cell r="G72">
            <v>538</v>
          </cell>
          <cell r="H72">
            <v>5.6155507559395197E-2</v>
          </cell>
          <cell r="I72">
            <v>30.211663066954618</v>
          </cell>
          <cell r="J72">
            <v>17824.881209503223</v>
          </cell>
        </row>
        <row r="73">
          <cell r="D73">
            <v>2359</v>
          </cell>
          <cell r="E73" t="str">
            <v>Manor Lodge Community Primary and Nursery School</v>
          </cell>
          <cell r="G73">
            <v>332</v>
          </cell>
          <cell r="H73">
            <v>0.20422535211267601</v>
          </cell>
          <cell r="I73">
            <v>67.802816901408434</v>
          </cell>
          <cell r="J73">
            <v>40003.661971830974</v>
          </cell>
        </row>
        <row r="74">
          <cell r="D74">
            <v>2012</v>
          </cell>
          <cell r="E74" t="str">
            <v>Mansel Primary</v>
          </cell>
          <cell r="G74">
            <v>391</v>
          </cell>
          <cell r="H74">
            <v>3.8235294117647103E-2</v>
          </cell>
          <cell r="I74">
            <v>14.950000000000017</v>
          </cell>
          <cell r="J74">
            <v>8820.5000000000109</v>
          </cell>
        </row>
        <row r="75">
          <cell r="D75">
            <v>2079</v>
          </cell>
          <cell r="E75" t="str">
            <v>Marlcliffe Community Primary School</v>
          </cell>
          <cell r="G75">
            <v>476</v>
          </cell>
          <cell r="H75">
            <v>2.60663507109005E-2</v>
          </cell>
          <cell r="I75">
            <v>12.407582938388638</v>
          </cell>
          <cell r="J75">
            <v>7320.4739336492958</v>
          </cell>
        </row>
        <row r="76">
          <cell r="D76">
            <v>2081</v>
          </cell>
          <cell r="E76" t="str">
            <v>Meersbrook Bank Primary School</v>
          </cell>
          <cell r="G76">
            <v>206</v>
          </cell>
          <cell r="H76">
            <v>6.7796610169491497E-2</v>
          </cell>
          <cell r="I76">
            <v>13.966101694915249</v>
          </cell>
          <cell r="J76">
            <v>8239.9999999999964</v>
          </cell>
        </row>
        <row r="77">
          <cell r="D77">
            <v>2013</v>
          </cell>
          <cell r="E77" t="str">
            <v>Meynell Community Primary School</v>
          </cell>
          <cell r="G77">
            <v>382</v>
          </cell>
          <cell r="H77">
            <v>0.12037037037037</v>
          </cell>
          <cell r="I77">
            <v>45.981481481481339</v>
          </cell>
          <cell r="J77">
            <v>27129.074074073989</v>
          </cell>
        </row>
        <row r="78">
          <cell r="D78">
            <v>2346</v>
          </cell>
          <cell r="E78" t="str">
            <v>Monteney Primary School</v>
          </cell>
          <cell r="G78">
            <v>401</v>
          </cell>
          <cell r="H78">
            <v>1.15942028985507E-2</v>
          </cell>
          <cell r="I78">
            <v>4.6492753623188312</v>
          </cell>
          <cell r="J78">
            <v>2743.0724637681105</v>
          </cell>
        </row>
        <row r="79">
          <cell r="D79">
            <v>2257</v>
          </cell>
          <cell r="E79" t="str">
            <v>Mosborough Primary School</v>
          </cell>
          <cell r="G79">
            <v>415</v>
          </cell>
          <cell r="H79">
            <v>2.25352112676056E-2</v>
          </cell>
          <cell r="I79">
            <v>9.3521126760563238</v>
          </cell>
          <cell r="J79">
            <v>5517.7464788732314</v>
          </cell>
        </row>
        <row r="80">
          <cell r="D80">
            <v>2092</v>
          </cell>
          <cell r="E80" t="str">
            <v>Mundella Primary School</v>
          </cell>
          <cell r="G80">
            <v>419</v>
          </cell>
          <cell r="H80">
            <v>8.3798882681564192E-3</v>
          </cell>
          <cell r="I80">
            <v>3.5111731843575398</v>
          </cell>
          <cell r="J80">
            <v>2071.5921787709485</v>
          </cell>
        </row>
        <row r="81">
          <cell r="D81">
            <v>2002</v>
          </cell>
          <cell r="E81" t="str">
            <v>Nether Edge Primary School</v>
          </cell>
          <cell r="G81">
            <v>416</v>
          </cell>
          <cell r="H81">
            <v>0.191428571428571</v>
          </cell>
          <cell r="I81">
            <v>79.634285714285539</v>
          </cell>
          <cell r="J81">
            <v>46984.228571428466</v>
          </cell>
        </row>
        <row r="82">
          <cell r="D82">
            <v>2221</v>
          </cell>
          <cell r="E82" t="str">
            <v>Nether Green Infant School</v>
          </cell>
          <cell r="G82">
            <v>201</v>
          </cell>
          <cell r="H82">
            <v>0.180555555555556</v>
          </cell>
          <cell r="I82">
            <v>36.291666666666757</v>
          </cell>
          <cell r="J82">
            <v>21412.083333333387</v>
          </cell>
        </row>
        <row r="83">
          <cell r="D83">
            <v>2087</v>
          </cell>
          <cell r="E83" t="str">
            <v>Nether Green Junior School</v>
          </cell>
          <cell r="G83">
            <v>377</v>
          </cell>
          <cell r="H83">
            <v>6.8965517241379296E-2</v>
          </cell>
          <cell r="I83">
            <v>25.999999999999993</v>
          </cell>
          <cell r="J83">
            <v>15339.999999999996</v>
          </cell>
        </row>
        <row r="84">
          <cell r="D84">
            <v>2272</v>
          </cell>
          <cell r="E84" t="str">
            <v>Netherthorpe Primary School</v>
          </cell>
          <cell r="G84">
            <v>216</v>
          </cell>
          <cell r="H84">
            <v>0.54594594594594603</v>
          </cell>
          <cell r="I84">
            <v>117.92432432432435</v>
          </cell>
          <cell r="J84">
            <v>69575.351351351361</v>
          </cell>
        </row>
        <row r="85">
          <cell r="D85">
            <v>2309</v>
          </cell>
          <cell r="E85" t="str">
            <v>Nook Lane Junior School</v>
          </cell>
          <cell r="G85">
            <v>240</v>
          </cell>
          <cell r="H85">
            <v>4.1666666666666701E-3</v>
          </cell>
          <cell r="I85">
            <v>1.0000000000000009</v>
          </cell>
          <cell r="J85">
            <v>590.00000000000057</v>
          </cell>
        </row>
        <row r="86">
          <cell r="D86">
            <v>2051</v>
          </cell>
          <cell r="E86" t="str">
            <v>Norfolk Community Primary School</v>
          </cell>
          <cell r="G86">
            <v>407</v>
          </cell>
          <cell r="H86">
            <v>0.23428571428571399</v>
          </cell>
          <cell r="I86">
            <v>95.354285714285595</v>
          </cell>
          <cell r="J86">
            <v>56259.028571428498</v>
          </cell>
        </row>
        <row r="87">
          <cell r="D87">
            <v>3010</v>
          </cell>
          <cell r="E87" t="str">
            <v>Norton Free Church of England Primary School</v>
          </cell>
          <cell r="G87">
            <v>215</v>
          </cell>
          <cell r="H87">
            <v>1.0810810810810799E-2</v>
          </cell>
          <cell r="I87">
            <v>2.3243243243243219</v>
          </cell>
          <cell r="J87">
            <v>1371.3513513513499</v>
          </cell>
        </row>
        <row r="88">
          <cell r="D88">
            <v>2018</v>
          </cell>
          <cell r="E88" t="str">
            <v>Oasis Academy Fir Vale</v>
          </cell>
          <cell r="G88">
            <v>412</v>
          </cell>
          <cell r="H88">
            <v>0.58695652173913004</v>
          </cell>
          <cell r="I88">
            <v>241.82608695652158</v>
          </cell>
          <cell r="J88">
            <v>142677.39130434772</v>
          </cell>
        </row>
        <row r="89">
          <cell r="D89">
            <v>2019</v>
          </cell>
          <cell r="E89" t="str">
            <v>Oasis Academy Watermead</v>
          </cell>
          <cell r="G89">
            <v>385</v>
          </cell>
          <cell r="H89">
            <v>0.200607902735562</v>
          </cell>
          <cell r="I89">
            <v>77.234042553191372</v>
          </cell>
          <cell r="J89">
            <v>45568.08510638291</v>
          </cell>
        </row>
        <row r="90">
          <cell r="D90">
            <v>2313</v>
          </cell>
          <cell r="E90" t="str">
            <v>Oughtibridge Primary School</v>
          </cell>
          <cell r="G90">
            <v>414</v>
          </cell>
          <cell r="H90">
            <v>5.5248618784530402E-3</v>
          </cell>
          <cell r="I90">
            <v>2.2872928176795586</v>
          </cell>
          <cell r="J90">
            <v>1349.5027624309396</v>
          </cell>
        </row>
        <row r="91">
          <cell r="D91">
            <v>2093</v>
          </cell>
          <cell r="E91" t="str">
            <v>Owler Brook Primary School</v>
          </cell>
          <cell r="G91">
            <v>409</v>
          </cell>
          <cell r="H91">
            <v>0.54857142857142904</v>
          </cell>
          <cell r="I91">
            <v>224.36571428571449</v>
          </cell>
          <cell r="J91">
            <v>132375.77142857155</v>
          </cell>
        </row>
        <row r="92">
          <cell r="D92">
            <v>3428</v>
          </cell>
          <cell r="E92" t="str">
            <v>Parson Cross Church of England Primary School</v>
          </cell>
          <cell r="G92">
            <v>208</v>
          </cell>
          <cell r="H92">
            <v>1.6853932584269701E-2</v>
          </cell>
          <cell r="I92">
            <v>3.5056179775280976</v>
          </cell>
          <cell r="J92">
            <v>2068.3146067415773</v>
          </cell>
        </row>
        <row r="93">
          <cell r="D93">
            <v>2332</v>
          </cell>
          <cell r="E93" t="str">
            <v>Phillimore Community Primary School</v>
          </cell>
          <cell r="G93">
            <v>389</v>
          </cell>
          <cell r="H93">
            <v>0.431034482758621</v>
          </cell>
          <cell r="I93">
            <v>167.67241379310357</v>
          </cell>
          <cell r="J93">
            <v>98926.724137931102</v>
          </cell>
        </row>
        <row r="94">
          <cell r="D94">
            <v>3433</v>
          </cell>
          <cell r="E94" t="str">
            <v>Pipworth Community Primary School</v>
          </cell>
          <cell r="G94">
            <v>384</v>
          </cell>
          <cell r="H94">
            <v>0.190332326283988</v>
          </cell>
          <cell r="I94">
            <v>73.08761329305139</v>
          </cell>
          <cell r="J94">
            <v>43121.69184290032</v>
          </cell>
        </row>
        <row r="95">
          <cell r="D95">
            <v>3427</v>
          </cell>
          <cell r="E95" t="str">
            <v>Porter Croft Church of England Primary Academy</v>
          </cell>
          <cell r="G95">
            <v>215</v>
          </cell>
          <cell r="H95">
            <v>0.33516483516483497</v>
          </cell>
          <cell r="I95">
            <v>72.060439560439519</v>
          </cell>
          <cell r="J95">
            <v>42515.659340659317</v>
          </cell>
        </row>
        <row r="96">
          <cell r="D96">
            <v>2347</v>
          </cell>
          <cell r="E96" t="str">
            <v>Prince Edward Primary School</v>
          </cell>
          <cell r="G96">
            <v>412</v>
          </cell>
          <cell r="H96">
            <v>0.20621468926553699</v>
          </cell>
          <cell r="I96">
            <v>84.960451977401235</v>
          </cell>
          <cell r="J96">
            <v>50126.66666666673</v>
          </cell>
        </row>
        <row r="97">
          <cell r="D97">
            <v>2366</v>
          </cell>
          <cell r="E97" t="str">
            <v>Pye Bank CofE Primary School</v>
          </cell>
          <cell r="G97">
            <v>430</v>
          </cell>
          <cell r="H97">
            <v>0.34594594594594602</v>
          </cell>
          <cell r="I97">
            <v>148.7567567567568</v>
          </cell>
          <cell r="J97">
            <v>87766.486486486509</v>
          </cell>
        </row>
        <row r="98">
          <cell r="D98">
            <v>2363</v>
          </cell>
          <cell r="E98" t="str">
            <v>Rainbow Forge Primary Academy</v>
          </cell>
          <cell r="G98">
            <v>292</v>
          </cell>
          <cell r="H98">
            <v>2.4291497975708499E-2</v>
          </cell>
          <cell r="I98">
            <v>7.093117408906882</v>
          </cell>
          <cell r="J98">
            <v>4184.9392712550607</v>
          </cell>
        </row>
        <row r="99">
          <cell r="D99">
            <v>2334</v>
          </cell>
          <cell r="E99" t="str">
            <v>Reignhead Primary School</v>
          </cell>
          <cell r="G99">
            <v>240</v>
          </cell>
          <cell r="H99">
            <v>4.8780487804877997E-3</v>
          </cell>
          <cell r="I99">
            <v>1.170731707317072</v>
          </cell>
          <cell r="J99">
            <v>690.73170731707251</v>
          </cell>
        </row>
        <row r="100">
          <cell r="D100">
            <v>2338</v>
          </cell>
          <cell r="E100" t="str">
            <v>Rivelin Primary School</v>
          </cell>
          <cell r="G100">
            <v>375</v>
          </cell>
          <cell r="H100">
            <v>0.170212765957447</v>
          </cell>
          <cell r="I100">
            <v>63.829787234042627</v>
          </cell>
          <cell r="J100">
            <v>37659.574468085149</v>
          </cell>
        </row>
        <row r="101">
          <cell r="D101">
            <v>2306</v>
          </cell>
          <cell r="E101" t="str">
            <v>Royd Nursery and Infant School</v>
          </cell>
          <cell r="G101">
            <v>127</v>
          </cell>
          <cell r="H101">
            <v>6.25E-2</v>
          </cell>
          <cell r="I101">
            <v>7.9375</v>
          </cell>
          <cell r="J101">
            <v>4683.125</v>
          </cell>
        </row>
        <row r="102">
          <cell r="D102">
            <v>3401</v>
          </cell>
          <cell r="E102" t="str">
            <v>Sacred Heart School, A Catholic Voluntary Academy</v>
          </cell>
          <cell r="G102">
            <v>201</v>
          </cell>
          <cell r="H102">
            <v>0.194444444444444</v>
          </cell>
          <cell r="I102">
            <v>39.083333333333243</v>
          </cell>
          <cell r="J102">
            <v>23059.166666666613</v>
          </cell>
        </row>
        <row r="103">
          <cell r="D103">
            <v>2369</v>
          </cell>
          <cell r="E103" t="str">
            <v>Sharrow Nursery, Infant and Junior School</v>
          </cell>
          <cell r="G103">
            <v>427</v>
          </cell>
          <cell r="H103">
            <v>0.41689373297002702</v>
          </cell>
          <cell r="I103">
            <v>178.01362397820154</v>
          </cell>
          <cell r="J103">
            <v>105028.03814713891</v>
          </cell>
        </row>
        <row r="104">
          <cell r="D104">
            <v>2349</v>
          </cell>
          <cell r="E104" t="str">
            <v>Shooter's Grove Primary School</v>
          </cell>
          <cell r="G104">
            <v>356</v>
          </cell>
          <cell r="H104">
            <v>0.10610932475884199</v>
          </cell>
          <cell r="I104">
            <v>37.774919614147748</v>
          </cell>
          <cell r="J104">
            <v>22287.202572347171</v>
          </cell>
        </row>
        <row r="105">
          <cell r="D105">
            <v>2360</v>
          </cell>
          <cell r="E105" t="str">
            <v>Shortbrook Primary School</v>
          </cell>
          <cell r="G105">
            <v>85</v>
          </cell>
          <cell r="H105">
            <v>1.3157894736842099E-2</v>
          </cell>
          <cell r="I105">
            <v>1.1184210526315785</v>
          </cell>
          <cell r="J105">
            <v>659.86842105263133</v>
          </cell>
        </row>
        <row r="106">
          <cell r="D106">
            <v>2009</v>
          </cell>
          <cell r="E106" t="str">
            <v>Southey Green Primary School and Nurseries</v>
          </cell>
          <cell r="G106">
            <v>620</v>
          </cell>
          <cell r="H106">
            <v>8.2862523540489605E-2</v>
          </cell>
          <cell r="I106">
            <v>51.374764595103557</v>
          </cell>
          <cell r="J106">
            <v>30311.111111111099</v>
          </cell>
        </row>
        <row r="107">
          <cell r="D107">
            <v>2329</v>
          </cell>
          <cell r="E107" t="str">
            <v>Springfield Primary School</v>
          </cell>
          <cell r="G107">
            <v>200</v>
          </cell>
          <cell r="H107">
            <v>0.64327485380117</v>
          </cell>
          <cell r="I107">
            <v>128.65497076023399</v>
          </cell>
          <cell r="J107">
            <v>75906.432748538049</v>
          </cell>
        </row>
        <row r="108">
          <cell r="D108">
            <v>5202</v>
          </cell>
          <cell r="E108" t="str">
            <v>St Ann's Catholic Primary School, A Voluntary Academy</v>
          </cell>
          <cell r="G108">
            <v>101</v>
          </cell>
          <cell r="H108">
            <v>3.7037037037037E-2</v>
          </cell>
          <cell r="I108">
            <v>3.7407407407407369</v>
          </cell>
          <cell r="J108">
            <v>2207.0370370370347</v>
          </cell>
        </row>
        <row r="109">
          <cell r="D109">
            <v>3402</v>
          </cell>
          <cell r="E109" t="str">
            <v>St Catherine's Catholic Primary School (Hallam)</v>
          </cell>
          <cell r="G109">
            <v>427</v>
          </cell>
          <cell r="H109">
            <v>0.36784741144414201</v>
          </cell>
          <cell r="I109">
            <v>157.07084468664863</v>
          </cell>
          <cell r="J109">
            <v>92671.798365122697</v>
          </cell>
        </row>
        <row r="110">
          <cell r="D110">
            <v>2017</v>
          </cell>
          <cell r="E110" t="str">
            <v>St John Fisher Primary, A Catholic Voluntary Academy</v>
          </cell>
          <cell r="G110">
            <v>209</v>
          </cell>
          <cell r="H110">
            <v>0.124324324324324</v>
          </cell>
          <cell r="I110">
            <v>25.983783783783714</v>
          </cell>
          <cell r="J110">
            <v>15330.432432432392</v>
          </cell>
        </row>
        <row r="111">
          <cell r="D111">
            <v>5203</v>
          </cell>
          <cell r="E111" t="str">
            <v>St Joseph's Primary School</v>
          </cell>
          <cell r="G111">
            <v>209</v>
          </cell>
          <cell r="H111">
            <v>0.18994413407821201</v>
          </cell>
          <cell r="I111">
            <v>39.698324022346313</v>
          </cell>
          <cell r="J111">
            <v>23422.011173184324</v>
          </cell>
        </row>
        <row r="112">
          <cell r="D112">
            <v>3406</v>
          </cell>
          <cell r="E112" t="str">
            <v>St Marie's School, A Catholic Voluntary Academy</v>
          </cell>
          <cell r="G112">
            <v>213</v>
          </cell>
          <cell r="H112">
            <v>0.12568306010929001</v>
          </cell>
          <cell r="I112">
            <v>26.770491803278773</v>
          </cell>
          <cell r="J112">
            <v>15794.590163934476</v>
          </cell>
        </row>
        <row r="113">
          <cell r="D113">
            <v>2020</v>
          </cell>
          <cell r="E113" t="str">
            <v>St Mary's Church of England Primary School</v>
          </cell>
          <cell r="G113">
            <v>210</v>
          </cell>
          <cell r="H113">
            <v>0.27777777777777801</v>
          </cell>
          <cell r="I113">
            <v>58.333333333333385</v>
          </cell>
          <cell r="J113">
            <v>34416.666666666701</v>
          </cell>
        </row>
        <row r="114">
          <cell r="D114">
            <v>3423</v>
          </cell>
          <cell r="E114" t="str">
            <v>St Mary's Primary School, A Catholic Voluntary Academy</v>
          </cell>
          <cell r="G114">
            <v>176</v>
          </cell>
          <cell r="H114">
            <v>2.0547945205479499E-2</v>
          </cell>
          <cell r="I114">
            <v>3.6164383561643918</v>
          </cell>
          <cell r="J114">
            <v>2133.6986301369911</v>
          </cell>
        </row>
        <row r="115">
          <cell r="D115">
            <v>5207</v>
          </cell>
          <cell r="E115" t="str">
            <v>St Patrick's Catholic Voluntary Academy</v>
          </cell>
          <cell r="G115">
            <v>279</v>
          </cell>
          <cell r="H115">
            <v>0.21666666666666701</v>
          </cell>
          <cell r="I115">
            <v>60.450000000000095</v>
          </cell>
          <cell r="J115">
            <v>35665.500000000058</v>
          </cell>
        </row>
        <row r="116">
          <cell r="D116">
            <v>5208</v>
          </cell>
          <cell r="E116" t="str">
            <v>St Theresa's Catholic Primary School</v>
          </cell>
          <cell r="G116">
            <v>207</v>
          </cell>
          <cell r="H116">
            <v>0.20338983050847501</v>
          </cell>
          <cell r="I116">
            <v>42.101694915254328</v>
          </cell>
          <cell r="J116">
            <v>24840.000000000055</v>
          </cell>
        </row>
        <row r="117">
          <cell r="D117">
            <v>3424</v>
          </cell>
          <cell r="E117" t="str">
            <v>St Thomas More Catholic Primary, A Voluntary Academy</v>
          </cell>
          <cell r="G117">
            <v>206</v>
          </cell>
          <cell r="H117">
            <v>8.9385474860335198E-2</v>
          </cell>
          <cell r="I117">
            <v>18.41340782122905</v>
          </cell>
          <cell r="J117">
            <v>10863.910614525139</v>
          </cell>
        </row>
        <row r="118">
          <cell r="D118">
            <v>3414</v>
          </cell>
          <cell r="E118" t="str">
            <v>St Thomas of Canterbury School, a Catholic Voluntary Academy</v>
          </cell>
          <cell r="G118">
            <v>203</v>
          </cell>
          <cell r="H118">
            <v>9.2485549132948E-2</v>
          </cell>
          <cell r="I118">
            <v>18.774566473988443</v>
          </cell>
          <cell r="J118">
            <v>11076.994219653181</v>
          </cell>
        </row>
        <row r="119">
          <cell r="D119">
            <v>3412</v>
          </cell>
          <cell r="E119" t="str">
            <v>St Wilfrid's Catholic Primary School</v>
          </cell>
          <cell r="G119">
            <v>291</v>
          </cell>
          <cell r="H119">
            <v>6.9498069498069498E-2</v>
          </cell>
          <cell r="I119">
            <v>20.223938223938223</v>
          </cell>
          <cell r="J119">
            <v>11932.123552123552</v>
          </cell>
        </row>
        <row r="120">
          <cell r="D120">
            <v>2294</v>
          </cell>
          <cell r="E120" t="str">
            <v>Stannington Infant School</v>
          </cell>
          <cell r="G120">
            <v>174</v>
          </cell>
          <cell r="H120">
            <v>2.5641025641025599E-2</v>
          </cell>
          <cell r="I120">
            <v>4.4615384615384546</v>
          </cell>
          <cell r="J120">
            <v>2632.3076923076883</v>
          </cell>
        </row>
        <row r="121">
          <cell r="D121">
            <v>2303</v>
          </cell>
          <cell r="E121" t="str">
            <v>Stocksbridge Junior School</v>
          </cell>
          <cell r="G121">
            <v>278</v>
          </cell>
          <cell r="H121">
            <v>0</v>
          </cell>
          <cell r="I121">
            <v>0</v>
          </cell>
          <cell r="J121">
            <v>0</v>
          </cell>
        </row>
        <row r="122">
          <cell r="D122">
            <v>2302</v>
          </cell>
          <cell r="E122" t="str">
            <v>Stocksbridge Nursery Infant School</v>
          </cell>
          <cell r="G122">
            <v>198</v>
          </cell>
          <cell r="H122">
            <v>1.48148148148148E-2</v>
          </cell>
          <cell r="I122">
            <v>2.9333333333333305</v>
          </cell>
          <cell r="J122">
            <v>1730.6666666666649</v>
          </cell>
        </row>
        <row r="123">
          <cell r="D123">
            <v>2350</v>
          </cell>
          <cell r="E123" t="str">
            <v>Stradbroke Primary School</v>
          </cell>
          <cell r="G123">
            <v>416</v>
          </cell>
          <cell r="H123">
            <v>6.6852367688022302E-2</v>
          </cell>
          <cell r="I123">
            <v>27.810584958217277</v>
          </cell>
          <cell r="J123">
            <v>16408.245125348192</v>
          </cell>
        </row>
        <row r="124">
          <cell r="D124">
            <v>2230</v>
          </cell>
          <cell r="E124" t="str">
            <v>Tinsley Meadows Primary School</v>
          </cell>
          <cell r="G124">
            <v>529</v>
          </cell>
          <cell r="H124">
            <v>0.43040685224839398</v>
          </cell>
          <cell r="I124">
            <v>227.68522483940041</v>
          </cell>
          <cell r="J124">
            <v>134334.28265524624</v>
          </cell>
        </row>
        <row r="125">
          <cell r="D125">
            <v>5206</v>
          </cell>
          <cell r="E125" t="str">
            <v>Totley All Saints Church of England Voluntary Aided Primary School</v>
          </cell>
          <cell r="G125">
            <v>210</v>
          </cell>
          <cell r="H125">
            <v>4.4692737430167599E-2</v>
          </cell>
          <cell r="I125">
            <v>9.3854748603351954</v>
          </cell>
          <cell r="J125">
            <v>5537.4301675977649</v>
          </cell>
        </row>
        <row r="126">
          <cell r="D126">
            <v>2203</v>
          </cell>
          <cell r="E126" t="str">
            <v>Totley Primary School</v>
          </cell>
          <cell r="G126">
            <v>423</v>
          </cell>
          <cell r="H126">
            <v>5.8171745152354598E-2</v>
          </cell>
          <cell r="I126">
            <v>24.606648199445996</v>
          </cell>
          <cell r="J126">
            <v>14517.922437673138</v>
          </cell>
        </row>
        <row r="127">
          <cell r="D127">
            <v>2351</v>
          </cell>
          <cell r="E127" t="str">
            <v>Walkley Primary School</v>
          </cell>
          <cell r="G127">
            <v>386</v>
          </cell>
          <cell r="H127">
            <v>0.13496932515337401</v>
          </cell>
          <cell r="I127">
            <v>52.098159509202368</v>
          </cell>
          <cell r="J127">
            <v>30737.914110429396</v>
          </cell>
        </row>
        <row r="128">
          <cell r="D128">
            <v>3432</v>
          </cell>
          <cell r="E128" t="str">
            <v>Watercliffe Meadow Community Primary School</v>
          </cell>
          <cell r="G128">
            <v>412</v>
          </cell>
          <cell r="H128">
            <v>9.0140845070422498E-2</v>
          </cell>
          <cell r="I128">
            <v>37.138028169014071</v>
          </cell>
          <cell r="J128">
            <v>21911.436619718301</v>
          </cell>
        </row>
        <row r="129">
          <cell r="D129">
            <v>2319</v>
          </cell>
          <cell r="E129" t="str">
            <v>Waterthorpe Infant School</v>
          </cell>
          <cell r="G129">
            <v>124</v>
          </cell>
          <cell r="H129">
            <v>5.7471264367816098E-2</v>
          </cell>
          <cell r="I129">
            <v>7.126436781609196</v>
          </cell>
          <cell r="J129">
            <v>4204.597701149426</v>
          </cell>
        </row>
        <row r="130">
          <cell r="D130">
            <v>2352</v>
          </cell>
          <cell r="E130" t="str">
            <v>Westways Primary School</v>
          </cell>
          <cell r="G130">
            <v>582</v>
          </cell>
          <cell r="H130">
            <v>0.22155688622754499</v>
          </cell>
          <cell r="I130">
            <v>128.94610778443118</v>
          </cell>
          <cell r="J130">
            <v>76078.203592814389</v>
          </cell>
        </row>
        <row r="131">
          <cell r="D131">
            <v>2311</v>
          </cell>
          <cell r="E131" t="str">
            <v>Wharncliffe Side Primary School</v>
          </cell>
          <cell r="G131">
            <v>131</v>
          </cell>
          <cell r="H131">
            <v>3.5398230088495602E-2</v>
          </cell>
          <cell r="I131">
            <v>4.637168141592924</v>
          </cell>
          <cell r="J131">
            <v>2735.9292035398253</v>
          </cell>
        </row>
        <row r="132">
          <cell r="D132">
            <v>2040</v>
          </cell>
          <cell r="E132" t="str">
            <v>Whiteways Primary School</v>
          </cell>
          <cell r="G132">
            <v>386</v>
          </cell>
          <cell r="H132">
            <v>0.495652173913044</v>
          </cell>
          <cell r="I132">
            <v>191.32173913043499</v>
          </cell>
          <cell r="J132">
            <v>112879.82608695664</v>
          </cell>
        </row>
        <row r="133">
          <cell r="D133">
            <v>2027</v>
          </cell>
          <cell r="E133" t="str">
            <v>Wincobank Nursery and Infant Academy</v>
          </cell>
          <cell r="G133">
            <v>123</v>
          </cell>
          <cell r="H133">
            <v>0.17073170731707299</v>
          </cell>
          <cell r="I133">
            <v>20.999999999999979</v>
          </cell>
          <cell r="J133">
            <v>12389.999999999987</v>
          </cell>
        </row>
        <row r="134">
          <cell r="D134">
            <v>2361</v>
          </cell>
          <cell r="E134" t="str">
            <v>Windmill Hill Primary School</v>
          </cell>
          <cell r="G134">
            <v>301</v>
          </cell>
          <cell r="H134">
            <v>1.5686274509803901E-2</v>
          </cell>
          <cell r="I134">
            <v>4.7215686274509743</v>
          </cell>
          <cell r="J134">
            <v>2785.725490196075</v>
          </cell>
        </row>
        <row r="135">
          <cell r="D135">
            <v>2043</v>
          </cell>
          <cell r="E135" t="str">
            <v>Wisewood Community Primary School</v>
          </cell>
          <cell r="G135">
            <v>165</v>
          </cell>
          <cell r="H135">
            <v>0.12837837837837801</v>
          </cell>
          <cell r="I135">
            <v>21.182432432432371</v>
          </cell>
          <cell r="J135">
            <v>12497.635135135099</v>
          </cell>
        </row>
        <row r="136">
          <cell r="D136">
            <v>2139</v>
          </cell>
          <cell r="E136" t="str">
            <v>Woodhouse West Primary School</v>
          </cell>
          <cell r="G136">
            <v>361</v>
          </cell>
          <cell r="H136">
            <v>0.12654320987654299</v>
          </cell>
          <cell r="I136">
            <v>45.682098765432023</v>
          </cell>
          <cell r="J136">
            <v>26952.438271604893</v>
          </cell>
        </row>
        <row r="137">
          <cell r="D137">
            <v>2034</v>
          </cell>
          <cell r="E137" t="str">
            <v>Woodlands Primary School</v>
          </cell>
          <cell r="G137">
            <v>403</v>
          </cell>
          <cell r="H137">
            <v>8.3094555873925502E-2</v>
          </cell>
          <cell r="I137">
            <v>33.487106017191977</v>
          </cell>
          <cell r="J137">
            <v>19757.392550143268</v>
          </cell>
        </row>
        <row r="138">
          <cell r="D138">
            <v>2324</v>
          </cell>
          <cell r="E138" t="str">
            <v>Woodseats Primary School</v>
          </cell>
          <cell r="G138">
            <v>369</v>
          </cell>
          <cell r="H138">
            <v>0.15937499999999999</v>
          </cell>
          <cell r="I138">
            <v>58.809374999999996</v>
          </cell>
          <cell r="J138">
            <v>34697.53125</v>
          </cell>
        </row>
        <row r="139">
          <cell r="D139">
            <v>2327</v>
          </cell>
          <cell r="E139" t="str">
            <v>Woodthorpe Primary School</v>
          </cell>
          <cell r="G139">
            <v>398</v>
          </cell>
          <cell r="H139">
            <v>8.5889570552147201E-2</v>
          </cell>
          <cell r="I139">
            <v>34.184049079754587</v>
          </cell>
          <cell r="J139">
            <v>20168.588957055206</v>
          </cell>
        </row>
        <row r="140">
          <cell r="D140">
            <v>2321</v>
          </cell>
          <cell r="E140" t="str">
            <v>Wybourn Community Primary &amp; Nursery School</v>
          </cell>
          <cell r="G140">
            <v>420</v>
          </cell>
          <cell r="H140">
            <v>0.12849162011173201</v>
          </cell>
          <cell r="I140">
            <v>53.966480446927449</v>
          </cell>
          <cell r="J140">
            <v>31840.223463687194</v>
          </cell>
        </row>
        <row r="141">
          <cell r="D141">
            <v>0</v>
          </cell>
          <cell r="E141">
            <v>0</v>
          </cell>
        </row>
        <row r="142">
          <cell r="D142">
            <v>0</v>
          </cell>
          <cell r="E142" t="str">
            <v>Total Primary</v>
          </cell>
          <cell r="G142">
            <v>43254</v>
          </cell>
          <cell r="H142">
            <v>0.14875123217575414</v>
          </cell>
          <cell r="I142">
            <v>6434.0857965300702</v>
          </cell>
          <cell r="J142">
            <v>3796110.6199527388</v>
          </cell>
        </row>
        <row r="143">
          <cell r="D143">
            <v>0</v>
          </cell>
          <cell r="E143">
            <v>0</v>
          </cell>
          <cell r="H143">
            <v>44</v>
          </cell>
        </row>
        <row r="144">
          <cell r="D144">
            <v>5401</v>
          </cell>
          <cell r="E144" t="str">
            <v>All Saints' Catholic High School</v>
          </cell>
          <cell r="G144">
            <v>1040</v>
          </cell>
          <cell r="H144">
            <v>3.4648700673724699E-2</v>
          </cell>
          <cell r="I144">
            <v>36.034648700673685</v>
          </cell>
          <cell r="J144">
            <v>57114.918190567791</v>
          </cell>
        </row>
        <row r="145">
          <cell r="D145">
            <v>4017</v>
          </cell>
          <cell r="E145" t="str">
            <v>Bradfield School</v>
          </cell>
          <cell r="G145">
            <v>1086</v>
          </cell>
          <cell r="H145">
            <v>9.2250922509225092E-3</v>
          </cell>
          <cell r="I145">
            <v>10.018450184501845</v>
          </cell>
          <cell r="J145">
            <v>15879.243542435424</v>
          </cell>
        </row>
        <row r="146">
          <cell r="D146">
            <v>4000</v>
          </cell>
          <cell r="E146" t="str">
            <v>Chaucer School</v>
          </cell>
          <cell r="G146">
            <v>822</v>
          </cell>
          <cell r="H146">
            <v>8.0981595092024503E-2</v>
          </cell>
          <cell r="I146">
            <v>66.566871165644145</v>
          </cell>
          <cell r="J146">
            <v>105508.49079754596</v>
          </cell>
        </row>
        <row r="147">
          <cell r="D147">
            <v>4012</v>
          </cell>
          <cell r="E147" t="str">
            <v>Ecclesfield School</v>
          </cell>
          <cell r="G147">
            <v>1718</v>
          </cell>
          <cell r="H147">
            <v>9.3240093240093205E-3</v>
          </cell>
          <cell r="I147">
            <v>16.018648018648012</v>
          </cell>
          <cell r="J147">
            <v>25389.557109557099</v>
          </cell>
        </row>
        <row r="148">
          <cell r="D148">
            <v>4280</v>
          </cell>
          <cell r="E148" t="str">
            <v>Fir Vale School</v>
          </cell>
          <cell r="G148">
            <v>1026</v>
          </cell>
          <cell r="H148">
            <v>0.151785714285714</v>
          </cell>
          <cell r="I148">
            <v>155.73214285714255</v>
          </cell>
          <cell r="J148">
            <v>246835.44642857093</v>
          </cell>
        </row>
        <row r="149">
          <cell r="D149">
            <v>4003</v>
          </cell>
          <cell r="E149" t="str">
            <v>Firth Park Academy</v>
          </cell>
          <cell r="G149">
            <v>1177</v>
          </cell>
          <cell r="H149">
            <v>6.2074829931972803E-2</v>
          </cell>
          <cell r="I149">
            <v>73.062074829931987</v>
          </cell>
          <cell r="J149">
            <v>115803.3886054422</v>
          </cell>
        </row>
        <row r="150">
          <cell r="D150">
            <v>4007</v>
          </cell>
          <cell r="E150" t="str">
            <v>Forge Valley School</v>
          </cell>
          <cell r="G150">
            <v>1275</v>
          </cell>
          <cell r="H150">
            <v>4.4740973312401899E-2</v>
          </cell>
          <cell r="I150">
            <v>57.044740973312422</v>
          </cell>
          <cell r="J150">
            <v>90415.914442700188</v>
          </cell>
        </row>
        <row r="151">
          <cell r="D151">
            <v>4278</v>
          </cell>
          <cell r="E151" t="str">
            <v>Handsworth Grange Community Sports College</v>
          </cell>
          <cell r="G151">
            <v>992</v>
          </cell>
          <cell r="H151">
            <v>8.0645161290322596E-3</v>
          </cell>
          <cell r="I151">
            <v>8.0000000000000018</v>
          </cell>
          <cell r="J151">
            <v>12680.000000000004</v>
          </cell>
        </row>
        <row r="152">
          <cell r="D152">
            <v>4257</v>
          </cell>
          <cell r="E152" t="str">
            <v>High Storrs School</v>
          </cell>
          <cell r="G152">
            <v>1208</v>
          </cell>
          <cell r="H152">
            <v>1.24378109452736E-2</v>
          </cell>
          <cell r="I152">
            <v>15.024875621890509</v>
          </cell>
          <cell r="J152">
            <v>23814.427860696454</v>
          </cell>
        </row>
        <row r="153">
          <cell r="D153">
            <v>4230</v>
          </cell>
          <cell r="E153" t="str">
            <v>King Ecgbert School</v>
          </cell>
          <cell r="G153">
            <v>1069</v>
          </cell>
          <cell r="H153">
            <v>3.4611786716557499E-2</v>
          </cell>
          <cell r="I153">
            <v>36.999999999999964</v>
          </cell>
          <cell r="J153">
            <v>58644.999999999942</v>
          </cell>
        </row>
        <row r="154">
          <cell r="D154">
            <v>4259</v>
          </cell>
          <cell r="E154" t="str">
            <v>King Edward VII School</v>
          </cell>
          <cell r="G154">
            <v>1145</v>
          </cell>
          <cell r="H154">
            <v>7.2489082969432295E-2</v>
          </cell>
          <cell r="I154">
            <v>82.999999999999972</v>
          </cell>
          <cell r="J154">
            <v>131554.99999999994</v>
          </cell>
        </row>
        <row r="155">
          <cell r="D155">
            <v>4279</v>
          </cell>
          <cell r="E155" t="str">
            <v>Meadowhead School Academy Trust</v>
          </cell>
          <cell r="G155">
            <v>1636</v>
          </cell>
          <cell r="H155">
            <v>2.56880733944954E-2</v>
          </cell>
          <cell r="I155">
            <v>42.025688073394477</v>
          </cell>
          <cell r="J155">
            <v>66610.71559633025</v>
          </cell>
        </row>
        <row r="156">
          <cell r="D156">
            <v>4015</v>
          </cell>
          <cell r="E156" t="str">
            <v>Mercia School</v>
          </cell>
          <cell r="G156">
            <v>844</v>
          </cell>
          <cell r="H156">
            <v>1.89798339264531E-2</v>
          </cell>
          <cell r="I156">
            <v>16.018979833926416</v>
          </cell>
          <cell r="J156">
            <v>25390.083036773369</v>
          </cell>
        </row>
        <row r="157">
          <cell r="D157">
            <v>4008</v>
          </cell>
          <cell r="E157" t="str">
            <v>Newfield Secondary School</v>
          </cell>
          <cell r="G157">
            <v>1041</v>
          </cell>
          <cell r="H157">
            <v>2.7938342967244699E-2</v>
          </cell>
          <cell r="I157">
            <v>29.083815028901732</v>
          </cell>
          <cell r="J157">
            <v>46097.846820809245</v>
          </cell>
        </row>
        <row r="158">
          <cell r="D158">
            <v>5400</v>
          </cell>
          <cell r="E158" t="str">
            <v>Notre Dame High School</v>
          </cell>
          <cell r="G158">
            <v>1065</v>
          </cell>
          <cell r="H158">
            <v>1.3435700575815701E-2</v>
          </cell>
          <cell r="I158">
            <v>14.309021113243722</v>
          </cell>
          <cell r="J158">
            <v>22679.798464491298</v>
          </cell>
        </row>
        <row r="159">
          <cell r="D159">
            <v>4006</v>
          </cell>
          <cell r="E159" t="str">
            <v>Outwood Academy City</v>
          </cell>
          <cell r="G159">
            <v>1177</v>
          </cell>
          <cell r="H159">
            <v>3.1623931623931602E-2</v>
          </cell>
          <cell r="I159">
            <v>37.221367521367497</v>
          </cell>
          <cell r="J159">
            <v>58995.867521367487</v>
          </cell>
        </row>
        <row r="160">
          <cell r="D160">
            <v>6907</v>
          </cell>
          <cell r="E160" t="str">
            <v>Parkwood E-ACT Academy</v>
          </cell>
          <cell r="G160">
            <v>813</v>
          </cell>
          <cell r="H160">
            <v>0.10794044665012401</v>
          </cell>
          <cell r="I160">
            <v>87.755583126550817</v>
          </cell>
          <cell r="J160">
            <v>139092.59925558305</v>
          </cell>
        </row>
        <row r="161">
          <cell r="D161">
            <v>6905</v>
          </cell>
          <cell r="E161" t="str">
            <v>Sheffield Park Academy</v>
          </cell>
          <cell r="G161">
            <v>1060</v>
          </cell>
          <cell r="H161">
            <v>5.6030389363722698E-2</v>
          </cell>
          <cell r="I161">
            <v>59.392212725546059</v>
          </cell>
          <cell r="J161">
            <v>94136.657169990503</v>
          </cell>
        </row>
        <row r="162">
          <cell r="D162">
            <v>6906</v>
          </cell>
          <cell r="E162" t="str">
            <v>Sheffield Springs Academy</v>
          </cell>
          <cell r="G162">
            <v>1054</v>
          </cell>
          <cell r="H162">
            <v>4.8338368580060402E-2</v>
          </cell>
          <cell r="I162">
            <v>50.948640483383663</v>
          </cell>
          <cell r="J162">
            <v>80753.595166163112</v>
          </cell>
        </row>
        <row r="163">
          <cell r="D163">
            <v>4229</v>
          </cell>
          <cell r="E163" t="str">
            <v>Silverdale School</v>
          </cell>
          <cell r="G163">
            <v>1020</v>
          </cell>
          <cell r="H163">
            <v>2.4048096192384801E-2</v>
          </cell>
          <cell r="I163">
            <v>24.529058116232495</v>
          </cell>
          <cell r="J163">
            <v>38878.557114228504</v>
          </cell>
        </row>
        <row r="164">
          <cell r="D164">
            <v>4271</v>
          </cell>
          <cell r="E164" t="str">
            <v>Stocksbridge High School</v>
          </cell>
          <cell r="G164">
            <v>799</v>
          </cell>
          <cell r="H164">
            <v>5.00625782227785E-3</v>
          </cell>
          <cell r="I164">
            <v>4.0000000000000018</v>
          </cell>
          <cell r="J164">
            <v>6340.0000000000027</v>
          </cell>
        </row>
        <row r="165">
          <cell r="D165">
            <v>4234</v>
          </cell>
          <cell r="E165" t="str">
            <v>Tapton School</v>
          </cell>
          <cell r="G165">
            <v>1334</v>
          </cell>
          <cell r="H165">
            <v>3.2379518072289198E-2</v>
          </cell>
          <cell r="I165">
            <v>43.194277108433788</v>
          </cell>
          <cell r="J165">
            <v>68462.92921686756</v>
          </cell>
        </row>
        <row r="166">
          <cell r="D166">
            <v>4276</v>
          </cell>
          <cell r="E166" t="str">
            <v>The Birley Academy</v>
          </cell>
          <cell r="G166">
            <v>1075</v>
          </cell>
          <cell r="H166">
            <v>2.9822926374650501E-2</v>
          </cell>
          <cell r="I166">
            <v>32.059645852749291</v>
          </cell>
          <cell r="J166">
            <v>50814.538676607626</v>
          </cell>
        </row>
        <row r="167">
          <cell r="D167">
            <v>4004</v>
          </cell>
          <cell r="E167" t="str">
            <v>UTC Sheffield City Centre</v>
          </cell>
          <cell r="G167">
            <v>301</v>
          </cell>
          <cell r="H167">
            <v>3.5842293906810001E-3</v>
          </cell>
          <cell r="I167">
            <v>1.078853046594981</v>
          </cell>
          <cell r="J167">
            <v>1709.9820788530449</v>
          </cell>
        </row>
        <row r="168">
          <cell r="D168">
            <v>4010</v>
          </cell>
          <cell r="E168" t="str">
            <v>UTC Sheffield Olympic Legacy Park</v>
          </cell>
          <cell r="G168">
            <v>298</v>
          </cell>
          <cell r="H168">
            <v>1.02040816326531E-2</v>
          </cell>
          <cell r="I168">
            <v>3.0408163265306238</v>
          </cell>
          <cell r="J168">
            <v>4819.6938775510389</v>
          </cell>
        </row>
        <row r="169">
          <cell r="D169">
            <v>4013</v>
          </cell>
          <cell r="E169" t="str">
            <v>Westfield School</v>
          </cell>
          <cell r="G169">
            <v>1311</v>
          </cell>
          <cell r="H169">
            <v>7.6687116564417201E-4</v>
          </cell>
          <cell r="I169">
            <v>1.0053680981595094</v>
          </cell>
          <cell r="J169">
            <v>1593.5084355828226</v>
          </cell>
        </row>
        <row r="170">
          <cell r="D170">
            <v>4016</v>
          </cell>
          <cell r="E170" t="str">
            <v>Yewlands Academy</v>
          </cell>
          <cell r="G170">
            <v>944</v>
          </cell>
          <cell r="H170">
            <v>1.1652542372881399E-2</v>
          </cell>
          <cell r="I170">
            <v>11.000000000000041</v>
          </cell>
          <cell r="J170">
            <v>17435.000000000065</v>
          </cell>
        </row>
        <row r="172">
          <cell r="E172" t="str">
            <v>Total Secondary</v>
          </cell>
          <cell r="G172">
            <v>28330</v>
          </cell>
          <cell r="H172">
            <v>3.5798297875282742E-2</v>
          </cell>
          <cell r="I172">
            <v>1014.1657788067602</v>
          </cell>
          <cell r="J172">
            <v>1607452.7594087149</v>
          </cell>
        </row>
        <row r="174">
          <cell r="E174" t="str">
            <v>Middle Deemed Secondary</v>
          </cell>
        </row>
        <row r="176">
          <cell r="D176">
            <v>4014</v>
          </cell>
          <cell r="E176" t="str">
            <v>Astrea Academy Sheffield</v>
          </cell>
          <cell r="G176">
            <v>999</v>
          </cell>
          <cell r="H176">
            <v>0.22675542277814997</v>
          </cell>
          <cell r="I176">
            <v>226.52866735537182</v>
          </cell>
          <cell r="J176">
            <v>183212.78150826442</v>
          </cell>
        </row>
        <row r="177">
          <cell r="D177">
            <v>4225</v>
          </cell>
          <cell r="E177" t="str">
            <v>Hinde House 2-16 Academy</v>
          </cell>
          <cell r="G177">
            <v>1345</v>
          </cell>
          <cell r="H177">
            <v>9.7395686899295078E-2</v>
          </cell>
          <cell r="I177">
            <v>130.99719887955189</v>
          </cell>
          <cell r="J177">
            <v>115098.34733893558</v>
          </cell>
        </row>
        <row r="178">
          <cell r="D178">
            <v>4005</v>
          </cell>
          <cell r="E178" t="str">
            <v>Oasis Academy Don Valley</v>
          </cell>
          <cell r="G178">
            <v>1081</v>
          </cell>
          <cell r="H178">
            <v>8.495630004698275E-2</v>
          </cell>
          <cell r="I178">
            <v>91.837760350788358</v>
          </cell>
          <cell r="J178">
            <v>74113.980099502427</v>
          </cell>
        </row>
        <row r="180">
          <cell r="E180" t="str">
            <v>Total Middle Deemed Secondary</v>
          </cell>
          <cell r="G180">
            <v>3425</v>
          </cell>
          <cell r="H180">
            <v>0.1312010588571422</v>
          </cell>
          <cell r="I180">
            <v>449.36362658571204</v>
          </cell>
          <cell r="J180">
            <v>372425.10894670244</v>
          </cell>
        </row>
        <row r="182">
          <cell r="E182" t="str">
            <v>TOTAL ALL SCHOOLS</v>
          </cell>
          <cell r="G182">
            <v>75009</v>
          </cell>
          <cell r="H182">
            <v>0.105288901357471</v>
          </cell>
          <cell r="I182">
            <v>7897.6152019225428</v>
          </cell>
          <cell r="J182">
            <v>5775988.4883081559</v>
          </cell>
        </row>
        <row r="183">
          <cell r="G183">
            <v>0</v>
          </cell>
          <cell r="J183">
            <v>0</v>
          </cell>
        </row>
        <row r="185">
          <cell r="D185">
            <v>4014</v>
          </cell>
          <cell r="E185" t="str">
            <v>Astrea Academy - Pri</v>
          </cell>
          <cell r="G185">
            <v>261</v>
          </cell>
          <cell r="H185">
            <v>0.67708333333333304</v>
          </cell>
          <cell r="I185">
            <v>176.71874999999991</v>
          </cell>
          <cell r="J185">
            <v>104264.06249999996</v>
          </cell>
        </row>
        <row r="186">
          <cell r="D186">
            <v>4014</v>
          </cell>
          <cell r="E186" t="str">
            <v>Astrea Academy - Sec</v>
          </cell>
          <cell r="G186">
            <v>738</v>
          </cell>
          <cell r="H186">
            <v>6.7493112947658404E-2</v>
          </cell>
          <cell r="I186">
            <v>49.809917355371901</v>
          </cell>
          <cell r="J186">
            <v>78948.719008264467</v>
          </cell>
        </row>
        <row r="187">
          <cell r="G187">
            <v>999</v>
          </cell>
          <cell r="H187">
            <v>0.22675542277814997</v>
          </cell>
          <cell r="I187">
            <v>226.52866735537182</v>
          </cell>
          <cell r="J187">
            <v>183212.78150826442</v>
          </cell>
        </row>
        <row r="189">
          <cell r="D189">
            <v>4225</v>
          </cell>
          <cell r="E189" t="str">
            <v>Hinde House 3-16 - Pri</v>
          </cell>
          <cell r="G189">
            <v>415</v>
          </cell>
          <cell r="H189">
            <v>0.224089635854342</v>
          </cell>
          <cell r="I189">
            <v>92.997198879551931</v>
          </cell>
          <cell r="J189">
            <v>54868.347338935637</v>
          </cell>
        </row>
        <row r="190">
          <cell r="D190">
            <v>4225</v>
          </cell>
          <cell r="E190" t="str">
            <v>Hinde House 3-16 - Sec</v>
          </cell>
          <cell r="G190">
            <v>930</v>
          </cell>
          <cell r="H190">
            <v>4.0860215053763402E-2</v>
          </cell>
          <cell r="I190">
            <v>37.999999999999964</v>
          </cell>
          <cell r="J190">
            <v>60229.999999999942</v>
          </cell>
        </row>
        <row r="191">
          <cell r="G191">
            <v>1345</v>
          </cell>
          <cell r="H191">
            <v>9.7395686899295078E-2</v>
          </cell>
          <cell r="I191">
            <v>130.99719887955189</v>
          </cell>
          <cell r="J191">
            <v>115098.34733893558</v>
          </cell>
        </row>
        <row r="193">
          <cell r="D193">
            <v>4005</v>
          </cell>
          <cell r="E193" t="str">
            <v>Oasis Academy Don Valley - Pri</v>
          </cell>
          <cell r="G193">
            <v>410</v>
          </cell>
          <cell r="H193">
            <v>0.17514124293785299</v>
          </cell>
          <cell r="I193">
            <v>71.807909604519722</v>
          </cell>
          <cell r="J193">
            <v>42366.666666666635</v>
          </cell>
        </row>
        <row r="194">
          <cell r="D194">
            <v>4005</v>
          </cell>
          <cell r="E194" t="str">
            <v>Oasis Academy Don Valley - Sec</v>
          </cell>
          <cell r="G194">
            <v>671</v>
          </cell>
          <cell r="H194">
            <v>2.9850746268656699E-2</v>
          </cell>
          <cell r="I194">
            <v>20.029850746268643</v>
          </cell>
          <cell r="J194">
            <v>31747.313432835799</v>
          </cell>
        </row>
        <row r="195">
          <cell r="G195">
            <v>1081</v>
          </cell>
          <cell r="H195">
            <v>8.495630004698275E-2</v>
          </cell>
          <cell r="I195">
            <v>91.837760350788358</v>
          </cell>
          <cell r="J195">
            <v>74113.980099502427</v>
          </cell>
        </row>
        <row r="197">
          <cell r="G197" t="str">
            <v>Primary</v>
          </cell>
          <cell r="H197">
            <v>590</v>
          </cell>
          <cell r="I197">
            <v>6775.6096550141419</v>
          </cell>
          <cell r="J197">
            <v>3997609.6964583439</v>
          </cell>
        </row>
        <row r="198">
          <cell r="G198" t="str">
            <v>Secondary</v>
          </cell>
          <cell r="H198">
            <v>1585</v>
          </cell>
          <cell r="I198">
            <v>1122.0055469084007</v>
          </cell>
          <cell r="J198">
            <v>1778378.7918498151</v>
          </cell>
        </row>
        <row r="199">
          <cell r="I199">
            <v>7897.6152019225428</v>
          </cell>
          <cell r="J199">
            <v>5775988.4883081587</v>
          </cell>
        </row>
        <row r="200">
          <cell r="J200">
            <v>0</v>
          </cell>
        </row>
      </sheetData>
      <sheetData sheetId="21">
        <row r="1">
          <cell r="D1" t="str">
            <v>Mobility Funding</v>
          </cell>
          <cell r="F1" t="e">
            <v>#REF!</v>
          </cell>
          <cell r="G1" t="str">
            <v>2024-25</v>
          </cell>
        </row>
        <row r="2">
          <cell r="D2" t="str">
            <v xml:space="preserve">First entry for the pupil at the school, or any predecessor school where appropriate, </v>
          </cell>
          <cell r="M2" t="str">
            <v>£/pupil</v>
          </cell>
          <cell r="N2" t="str">
            <v>Funding £</v>
          </cell>
        </row>
        <row r="3">
          <cell r="D3" t="str">
            <v>was in last three academic years; separate primary/secondary.</v>
          </cell>
          <cell r="I3">
            <v>0.83333333333333359</v>
          </cell>
          <cell r="K3" t="str">
            <v>Primary</v>
          </cell>
          <cell r="M3">
            <v>960</v>
          </cell>
          <cell r="N3">
            <v>651566.54997512395</v>
          </cell>
        </row>
        <row r="4">
          <cell r="D4" t="str">
            <v>Autumn (October) 2019 census, plus January, May or October 2017 and 2018 or October 2016 censuses.</v>
          </cell>
          <cell r="K4" t="str">
            <v>Secondary</v>
          </cell>
          <cell r="M4">
            <v>1380</v>
          </cell>
          <cell r="N4">
            <v>198256.32028741873</v>
          </cell>
        </row>
        <row r="5">
          <cell r="D5" t="str">
            <v>Mapping on UPN for the school or its predecessors for on-roll records.</v>
          </cell>
          <cell r="N5">
            <v>849822.87026254274</v>
          </cell>
        </row>
        <row r="6">
          <cell r="D6" t="str">
            <v>DfE</v>
          </cell>
          <cell r="E6" t="str">
            <v>School</v>
          </cell>
          <cell r="G6" t="str">
            <v>Pupils</v>
          </cell>
          <cell r="H6" t="str">
            <v>2023-24 % Mobility</v>
          </cell>
          <cell r="I6" t="str">
            <v>Pupils Affected by Mobility 2023-24</v>
          </cell>
          <cell r="J6" t="str">
            <v>Pupils Affected by Mobility 2024-25</v>
          </cell>
          <cell r="K6" t="str">
            <v>% Pupils Affected by Mobility 2024-25</v>
          </cell>
          <cell r="L6" t="str">
            <v>2024-25 % Mob as % of 2023-24 % Mob</v>
          </cell>
          <cell r="M6" t="str">
            <v>% Funded (above 6% threshold)</v>
          </cell>
          <cell r="N6" t="str">
            <v>Allocation (above 6% or more pupils affected by Mobility)</v>
          </cell>
        </row>
        <row r="7">
          <cell r="K7">
            <v>51</v>
          </cell>
          <cell r="M7">
            <v>0.06</v>
          </cell>
        </row>
        <row r="8">
          <cell r="D8">
            <v>2001</v>
          </cell>
          <cell r="E8" t="str">
            <v>Abbey Lane Primary School</v>
          </cell>
          <cell r="G8">
            <v>542</v>
          </cell>
          <cell r="H8">
            <v>3.8461538461538498E-2</v>
          </cell>
          <cell r="I8">
            <v>0</v>
          </cell>
          <cell r="J8">
            <v>0</v>
          </cell>
          <cell r="K8">
            <v>5.3505535055350599E-2</v>
          </cell>
          <cell r="L8">
            <v>1.3911439114391142</v>
          </cell>
          <cell r="M8">
            <v>0</v>
          </cell>
          <cell r="N8">
            <v>0</v>
          </cell>
        </row>
        <row r="9">
          <cell r="D9">
            <v>2046</v>
          </cell>
          <cell r="E9" t="str">
            <v>Abbeyfield Primary Academy</v>
          </cell>
          <cell r="G9">
            <v>383</v>
          </cell>
          <cell r="H9">
            <v>0.15860215053763399</v>
          </cell>
          <cell r="I9">
            <v>36.679999999999843</v>
          </cell>
          <cell r="J9">
            <v>36.174450261780223</v>
          </cell>
          <cell r="K9">
            <v>0.15445026178010501</v>
          </cell>
          <cell r="L9">
            <v>0.97382198952880028</v>
          </cell>
          <cell r="M9">
            <v>9.4450261780105016E-2</v>
          </cell>
          <cell r="N9">
            <v>34727.472251309016</v>
          </cell>
        </row>
        <row r="10">
          <cell r="D10">
            <v>2048</v>
          </cell>
          <cell r="E10" t="str">
            <v>Acres Hill Community Primary School</v>
          </cell>
          <cell r="G10">
            <v>204</v>
          </cell>
          <cell r="H10">
            <v>0.10243902439024399</v>
          </cell>
          <cell r="I10">
            <v>8.7000000000000188</v>
          </cell>
          <cell r="J10">
            <v>11.759999999999915</v>
          </cell>
          <cell r="K10">
            <v>0.11764705882352899</v>
          </cell>
          <cell r="L10">
            <v>1.1484593837534962</v>
          </cell>
          <cell r="M10">
            <v>5.7647058823528996E-2</v>
          </cell>
          <cell r="N10">
            <v>11289.599999999919</v>
          </cell>
        </row>
        <row r="11">
          <cell r="D11">
            <v>2342</v>
          </cell>
          <cell r="E11" t="str">
            <v>Angram Bank Primary School</v>
          </cell>
          <cell r="G11">
            <v>185</v>
          </cell>
          <cell r="H11">
            <v>3.2608695652173898E-2</v>
          </cell>
          <cell r="I11">
            <v>0</v>
          </cell>
          <cell r="J11">
            <v>0</v>
          </cell>
          <cell r="K11">
            <v>3.24324324324324E-2</v>
          </cell>
          <cell r="L11">
            <v>0.99459459459459398</v>
          </cell>
          <cell r="M11">
            <v>0</v>
          </cell>
          <cell r="N11">
            <v>0</v>
          </cell>
        </row>
        <row r="12">
          <cell r="D12">
            <v>2343</v>
          </cell>
          <cell r="E12" t="str">
            <v>Anns Grove Primary School</v>
          </cell>
          <cell r="G12">
            <v>354</v>
          </cell>
          <cell r="H12">
            <v>4.4910179640718598E-2</v>
          </cell>
          <cell r="I12">
            <v>0</v>
          </cell>
          <cell r="J12">
            <v>0</v>
          </cell>
          <cell r="K12">
            <v>5.6497175141242903E-2</v>
          </cell>
          <cell r="L12">
            <v>1.258003766478341</v>
          </cell>
          <cell r="M12">
            <v>0</v>
          </cell>
          <cell r="N12">
            <v>0</v>
          </cell>
        </row>
        <row r="13">
          <cell r="D13">
            <v>3429</v>
          </cell>
          <cell r="E13" t="str">
            <v>Arbourthorne Community Primary School</v>
          </cell>
          <cell r="G13">
            <v>417</v>
          </cell>
          <cell r="H13">
            <v>8.0952380952380998E-2</v>
          </cell>
          <cell r="I13">
            <v>8.8000000000000203</v>
          </cell>
          <cell r="J13">
            <v>5.9799999999999818</v>
          </cell>
          <cell r="K13">
            <v>7.4340527577937604E-2</v>
          </cell>
          <cell r="L13">
            <v>0.9183241641980523</v>
          </cell>
          <cell r="M13">
            <v>1.4340527577937606E-2</v>
          </cell>
          <cell r="N13">
            <v>5740.7999999999829</v>
          </cell>
        </row>
        <row r="14">
          <cell r="D14">
            <v>2340</v>
          </cell>
          <cell r="E14" t="str">
            <v>Athelstan Primary School</v>
          </cell>
          <cell r="G14">
            <v>618</v>
          </cell>
          <cell r="H14">
            <v>5.2117263843648197E-2</v>
          </cell>
          <cell r="I14">
            <v>0</v>
          </cell>
          <cell r="J14">
            <v>0</v>
          </cell>
          <cell r="K14">
            <v>5.3398058252427202E-2</v>
          </cell>
          <cell r="L14">
            <v>1.0245752427184471</v>
          </cell>
          <cell r="M14">
            <v>0</v>
          </cell>
          <cell r="N14">
            <v>0</v>
          </cell>
        </row>
        <row r="15">
          <cell r="D15">
            <v>2281</v>
          </cell>
          <cell r="E15" t="str">
            <v>Ballifield Primary School</v>
          </cell>
          <cell r="G15">
            <v>414</v>
          </cell>
          <cell r="H15">
            <v>2.40963855421687E-2</v>
          </cell>
          <cell r="I15">
            <v>0</v>
          </cell>
          <cell r="J15">
            <v>0</v>
          </cell>
          <cell r="K15">
            <v>2.41545893719807E-2</v>
          </cell>
          <cell r="L15">
            <v>1.0024154589371981</v>
          </cell>
          <cell r="M15">
            <v>0</v>
          </cell>
          <cell r="N15">
            <v>0</v>
          </cell>
        </row>
        <row r="16">
          <cell r="D16">
            <v>2052</v>
          </cell>
          <cell r="E16" t="str">
            <v>Bankwood Community Primary School</v>
          </cell>
          <cell r="G16">
            <v>381</v>
          </cell>
          <cell r="H16">
            <v>0.1171875</v>
          </cell>
          <cell r="I16">
            <v>21.96</v>
          </cell>
          <cell r="J16">
            <v>22.13999999999983</v>
          </cell>
          <cell r="K16">
            <v>0.118110236220472</v>
          </cell>
          <cell r="L16">
            <v>1.0078740157480277</v>
          </cell>
          <cell r="M16">
            <v>5.8110236220471997E-2</v>
          </cell>
          <cell r="N16">
            <v>21254.399999999838</v>
          </cell>
        </row>
        <row r="17">
          <cell r="D17">
            <v>2274</v>
          </cell>
          <cell r="E17" t="str">
            <v>Beck Primary School</v>
          </cell>
          <cell r="G17">
            <v>622</v>
          </cell>
          <cell r="H17">
            <v>4.2276422764227599E-2</v>
          </cell>
          <cell r="I17">
            <v>0</v>
          </cell>
          <cell r="J17">
            <v>0</v>
          </cell>
          <cell r="K17">
            <v>3.3762057877813501E-2</v>
          </cell>
          <cell r="L17">
            <v>0.79860252287905098</v>
          </cell>
          <cell r="M17">
            <v>0</v>
          </cell>
          <cell r="N17">
            <v>0</v>
          </cell>
        </row>
        <row r="18">
          <cell r="D18">
            <v>2241</v>
          </cell>
          <cell r="E18" t="str">
            <v>Beighton Nursery Infant School</v>
          </cell>
          <cell r="G18">
            <v>224</v>
          </cell>
          <cell r="H18">
            <v>8.2644628099173608E-3</v>
          </cell>
          <cell r="I18">
            <v>0</v>
          </cell>
          <cell r="J18">
            <v>0</v>
          </cell>
          <cell r="K18">
            <v>8.9285714285714298E-3</v>
          </cell>
          <cell r="L18">
            <v>1.0803571428571423</v>
          </cell>
          <cell r="M18">
            <v>0</v>
          </cell>
          <cell r="N18">
            <v>0</v>
          </cell>
        </row>
        <row r="19">
          <cell r="D19">
            <v>2353</v>
          </cell>
          <cell r="E19" t="str">
            <v>Birley Primary Academy</v>
          </cell>
          <cell r="G19">
            <v>527</v>
          </cell>
          <cell r="H19">
            <v>2.8409090909090901E-2</v>
          </cell>
          <cell r="I19">
            <v>0</v>
          </cell>
          <cell r="J19">
            <v>0</v>
          </cell>
          <cell r="K19">
            <v>3.9848197343453497E-2</v>
          </cell>
          <cell r="L19">
            <v>1.4026565464895635</v>
          </cell>
          <cell r="M19">
            <v>0</v>
          </cell>
          <cell r="N19">
            <v>0</v>
          </cell>
        </row>
        <row r="20">
          <cell r="D20">
            <v>2323</v>
          </cell>
          <cell r="E20" t="str">
            <v>Birley Spa Primary Academy</v>
          </cell>
          <cell r="G20">
            <v>318</v>
          </cell>
          <cell r="H20">
            <v>7.71513353115727E-2</v>
          </cell>
          <cell r="I20">
            <v>5.78</v>
          </cell>
          <cell r="J20">
            <v>6.9200000000000079</v>
          </cell>
          <cell r="K20">
            <v>8.17610062893082E-2</v>
          </cell>
          <cell r="L20">
            <v>1.0597484276729563</v>
          </cell>
          <cell r="M20">
            <v>2.1761006289308202E-2</v>
          </cell>
          <cell r="N20">
            <v>6643.200000000008</v>
          </cell>
        </row>
        <row r="21">
          <cell r="D21">
            <v>2328</v>
          </cell>
          <cell r="E21" t="str">
            <v>Bradfield Dungworth Primary School</v>
          </cell>
          <cell r="G21">
            <v>133</v>
          </cell>
          <cell r="H21">
            <v>7.2992700729926996E-3</v>
          </cell>
          <cell r="I21">
            <v>0</v>
          </cell>
          <cell r="J21">
            <v>0</v>
          </cell>
          <cell r="K21">
            <v>0</v>
          </cell>
          <cell r="L21">
            <v>0</v>
          </cell>
          <cell r="M21">
            <v>0</v>
          </cell>
          <cell r="N21">
            <v>0</v>
          </cell>
        </row>
        <row r="22">
          <cell r="D22">
            <v>2233</v>
          </cell>
          <cell r="E22" t="str">
            <v>Bradway Primary School</v>
          </cell>
          <cell r="G22">
            <v>407</v>
          </cell>
          <cell r="H22">
            <v>3.1400966183574901E-2</v>
          </cell>
          <cell r="I22">
            <v>0</v>
          </cell>
          <cell r="J22">
            <v>0</v>
          </cell>
          <cell r="K22">
            <v>2.9484029484029499E-2</v>
          </cell>
          <cell r="L22">
            <v>0.93895293895293874</v>
          </cell>
          <cell r="M22">
            <v>0</v>
          </cell>
          <cell r="N22">
            <v>0</v>
          </cell>
        </row>
        <row r="23">
          <cell r="D23">
            <v>2014</v>
          </cell>
          <cell r="E23" t="str">
            <v>Brightside Nursery and Infant School</v>
          </cell>
          <cell r="G23">
            <v>174</v>
          </cell>
          <cell r="H23">
            <v>2.3121387283237E-2</v>
          </cell>
          <cell r="I23">
            <v>0</v>
          </cell>
          <cell r="J23">
            <v>0</v>
          </cell>
          <cell r="K23">
            <v>5.74712643678161E-3</v>
          </cell>
          <cell r="L23">
            <v>0.24856321839080456</v>
          </cell>
          <cell r="M23">
            <v>0</v>
          </cell>
          <cell r="N23">
            <v>0</v>
          </cell>
        </row>
        <row r="24">
          <cell r="D24">
            <v>2246</v>
          </cell>
          <cell r="E24" t="str">
            <v>Brook House Junior</v>
          </cell>
          <cell r="G24">
            <v>331</v>
          </cell>
          <cell r="H24">
            <v>2.0588235294117602E-2</v>
          </cell>
          <cell r="I24">
            <v>0</v>
          </cell>
          <cell r="J24">
            <v>0</v>
          </cell>
          <cell r="K24">
            <v>1.8126888217522698E-2</v>
          </cell>
          <cell r="L24">
            <v>0.88044885627967584</v>
          </cell>
          <cell r="M24">
            <v>0</v>
          </cell>
          <cell r="N24">
            <v>0</v>
          </cell>
        </row>
        <row r="25">
          <cell r="D25">
            <v>5204</v>
          </cell>
          <cell r="E25" t="str">
            <v>Broomhill Infant School</v>
          </cell>
          <cell r="G25">
            <v>111</v>
          </cell>
          <cell r="H25">
            <v>5.0847457627118599E-2</v>
          </cell>
          <cell r="I25">
            <v>0</v>
          </cell>
          <cell r="J25">
            <v>1.4127272727272695</v>
          </cell>
          <cell r="K25">
            <v>7.2727272727272696E-2</v>
          </cell>
          <cell r="L25">
            <v>1.4303030303030309</v>
          </cell>
          <cell r="M25">
            <v>1.2727272727272698E-2</v>
          </cell>
          <cell r="N25">
            <v>1356.2181818181787</v>
          </cell>
        </row>
        <row r="26">
          <cell r="D26">
            <v>2325</v>
          </cell>
          <cell r="E26" t="str">
            <v>Brunswick Community Primary School</v>
          </cell>
          <cell r="G26">
            <v>415</v>
          </cell>
          <cell r="H26">
            <v>4.7961630695443597E-2</v>
          </cell>
          <cell r="I26">
            <v>0</v>
          </cell>
          <cell r="J26">
            <v>0</v>
          </cell>
          <cell r="K26">
            <v>4.09638554216867E-2</v>
          </cell>
          <cell r="L26">
            <v>0.8540963855421686</v>
          </cell>
          <cell r="M26">
            <v>0</v>
          </cell>
          <cell r="N26">
            <v>0</v>
          </cell>
        </row>
        <row r="27">
          <cell r="D27">
            <v>2095</v>
          </cell>
          <cell r="E27" t="str">
            <v>Byron Wood Primary Academy</v>
          </cell>
          <cell r="G27">
            <v>393</v>
          </cell>
          <cell r="H27">
            <v>9.13705583756345E-2</v>
          </cell>
          <cell r="I27">
            <v>12.391370558375629</v>
          </cell>
          <cell r="J27">
            <v>11.509285714285721</v>
          </cell>
          <cell r="K27">
            <v>8.9285714285714302E-2</v>
          </cell>
          <cell r="L27">
            <v>0.9771825396825401</v>
          </cell>
          <cell r="M27">
            <v>2.9285714285714304E-2</v>
          </cell>
          <cell r="N27">
            <v>11048.914285714292</v>
          </cell>
        </row>
        <row r="28">
          <cell r="D28">
            <v>2344</v>
          </cell>
          <cell r="E28" t="str">
            <v>Carfield Primary School</v>
          </cell>
          <cell r="G28">
            <v>559</v>
          </cell>
          <cell r="H28">
            <v>6.8421052631578994E-2</v>
          </cell>
          <cell r="I28">
            <v>4.8000000000000274</v>
          </cell>
          <cell r="J28">
            <v>6.4600000000000231</v>
          </cell>
          <cell r="K28">
            <v>7.1556350626118106E-2</v>
          </cell>
          <cell r="L28">
            <v>1.0458235860740333</v>
          </cell>
          <cell r="M28">
            <v>1.1556350626118109E-2</v>
          </cell>
          <cell r="N28">
            <v>6201.6000000000222</v>
          </cell>
        </row>
        <row r="29">
          <cell r="D29">
            <v>2023</v>
          </cell>
          <cell r="E29" t="str">
            <v>Carter Knowle Junior School</v>
          </cell>
          <cell r="G29">
            <v>235</v>
          </cell>
          <cell r="H29">
            <v>6.7796610169491497E-2</v>
          </cell>
          <cell r="I29">
            <v>1.8399999999999939</v>
          </cell>
          <cell r="J29">
            <v>5.9</v>
          </cell>
          <cell r="K29">
            <v>8.5106382978723402E-2</v>
          </cell>
          <cell r="L29">
            <v>1.2553191489361708</v>
          </cell>
          <cell r="M29">
            <v>2.5106382978723404E-2</v>
          </cell>
          <cell r="N29">
            <v>5664</v>
          </cell>
        </row>
        <row r="30">
          <cell r="D30">
            <v>2354</v>
          </cell>
          <cell r="E30" t="str">
            <v>Charnock Hall Primary Academy</v>
          </cell>
          <cell r="G30">
            <v>394</v>
          </cell>
          <cell r="H30">
            <v>4.6683046683046701E-2</v>
          </cell>
          <cell r="I30">
            <v>0</v>
          </cell>
          <cell r="J30">
            <v>0</v>
          </cell>
          <cell r="K30">
            <v>3.8167938931297697E-2</v>
          </cell>
          <cell r="L30">
            <v>0.81759742868621876</v>
          </cell>
          <cell r="M30">
            <v>0</v>
          </cell>
          <cell r="N30">
            <v>0</v>
          </cell>
        </row>
        <row r="31">
          <cell r="D31">
            <v>5200</v>
          </cell>
          <cell r="E31" t="str">
            <v>Clifford All Saints CofE Primary School</v>
          </cell>
          <cell r="G31">
            <v>181</v>
          </cell>
          <cell r="H31">
            <v>0.103260869565217</v>
          </cell>
          <cell r="I31">
            <v>7.9599999999999289</v>
          </cell>
          <cell r="J31">
            <v>10.140000000000034</v>
          </cell>
          <cell r="K31">
            <v>0.116022099447514</v>
          </cell>
          <cell r="L31">
            <v>1.1235824367548766</v>
          </cell>
          <cell r="M31">
            <v>5.6022099447514004E-2</v>
          </cell>
          <cell r="N31">
            <v>9734.4000000000324</v>
          </cell>
        </row>
        <row r="32">
          <cell r="D32">
            <v>2312</v>
          </cell>
          <cell r="E32" t="str">
            <v>Coit Primary School</v>
          </cell>
          <cell r="G32">
            <v>205</v>
          </cell>
          <cell r="H32">
            <v>3.4146341463414602E-2</v>
          </cell>
          <cell r="I32">
            <v>0</v>
          </cell>
          <cell r="J32">
            <v>0</v>
          </cell>
          <cell r="K32">
            <v>4.39024390243902E-2</v>
          </cell>
          <cell r="L32">
            <v>1.2857142857142856</v>
          </cell>
          <cell r="M32">
            <v>0</v>
          </cell>
          <cell r="N32">
            <v>0</v>
          </cell>
        </row>
        <row r="33">
          <cell r="D33">
            <v>2026</v>
          </cell>
          <cell r="E33" t="str">
            <v>Concord Junior Academy</v>
          </cell>
          <cell r="G33">
            <v>189</v>
          </cell>
          <cell r="H33">
            <v>0.10606060606060599</v>
          </cell>
          <cell r="I33">
            <v>9.1199999999999868</v>
          </cell>
          <cell r="J33">
            <v>7.660000000000089</v>
          </cell>
          <cell r="K33">
            <v>0.100529100529101</v>
          </cell>
          <cell r="L33">
            <v>0.94784580498866711</v>
          </cell>
          <cell r="M33">
            <v>4.0529100529100998E-2</v>
          </cell>
          <cell r="N33">
            <v>7353.6000000000859</v>
          </cell>
        </row>
        <row r="34">
          <cell r="D34">
            <v>3422</v>
          </cell>
          <cell r="E34" t="str">
            <v>Deepcar St John's Church of England Junior School</v>
          </cell>
          <cell r="G34">
            <v>177</v>
          </cell>
          <cell r="H34">
            <v>1.7142857142857099E-2</v>
          </cell>
          <cell r="I34">
            <v>0</v>
          </cell>
          <cell r="J34">
            <v>0</v>
          </cell>
          <cell r="K34">
            <v>2.82485875706215E-2</v>
          </cell>
          <cell r="L34">
            <v>1.6478342749529251</v>
          </cell>
          <cell r="M34">
            <v>0</v>
          </cell>
          <cell r="N34">
            <v>0</v>
          </cell>
        </row>
        <row r="35">
          <cell r="D35">
            <v>2283</v>
          </cell>
          <cell r="E35" t="str">
            <v>Dobcroft Infant School</v>
          </cell>
          <cell r="G35">
            <v>267</v>
          </cell>
          <cell r="H35">
            <v>0</v>
          </cell>
          <cell r="I35">
            <v>0</v>
          </cell>
          <cell r="J35">
            <v>0</v>
          </cell>
          <cell r="K35">
            <v>7.4906367041198503E-3</v>
          </cell>
          <cell r="L35">
            <v>0</v>
          </cell>
          <cell r="M35">
            <v>0</v>
          </cell>
          <cell r="N35">
            <v>0</v>
          </cell>
        </row>
        <row r="36">
          <cell r="D36">
            <v>2239</v>
          </cell>
          <cell r="E36" t="str">
            <v>Dobcroft Junior School</v>
          </cell>
          <cell r="G36">
            <v>380</v>
          </cell>
          <cell r="H36">
            <v>5.2493438320209999E-3</v>
          </cell>
          <cell r="I36">
            <v>0</v>
          </cell>
          <cell r="J36">
            <v>0</v>
          </cell>
          <cell r="K36">
            <v>2.1052631578947399E-2</v>
          </cell>
          <cell r="L36">
            <v>4.0105263157894777</v>
          </cell>
          <cell r="M36">
            <v>0</v>
          </cell>
          <cell r="N36">
            <v>0</v>
          </cell>
        </row>
        <row r="37">
          <cell r="D37">
            <v>2364</v>
          </cell>
          <cell r="E37" t="str">
            <v>Dore Primary School</v>
          </cell>
          <cell r="G37">
            <v>449</v>
          </cell>
          <cell r="H37">
            <v>2.2371364653243801E-2</v>
          </cell>
          <cell r="I37">
            <v>0</v>
          </cell>
          <cell r="J37">
            <v>0</v>
          </cell>
          <cell r="K37">
            <v>2.0089285714285698E-2</v>
          </cell>
          <cell r="L37">
            <v>0.8979910714285726</v>
          </cell>
          <cell r="M37">
            <v>0</v>
          </cell>
          <cell r="N37">
            <v>0</v>
          </cell>
        </row>
        <row r="38">
          <cell r="D38">
            <v>2016</v>
          </cell>
          <cell r="E38" t="str">
            <v>E-ACT Pathways Academy</v>
          </cell>
          <cell r="G38">
            <v>366</v>
          </cell>
          <cell r="H38">
            <v>0.13223140495867799</v>
          </cell>
          <cell r="I38">
            <v>26.36446280991747</v>
          </cell>
          <cell r="J38">
            <v>23.163287671232982</v>
          </cell>
          <cell r="K38">
            <v>0.123287671232877</v>
          </cell>
          <cell r="L38">
            <v>0.93236301369863006</v>
          </cell>
          <cell r="M38">
            <v>6.3287671232876999E-2</v>
          </cell>
          <cell r="N38">
            <v>22236.756164383663</v>
          </cell>
        </row>
        <row r="39">
          <cell r="D39">
            <v>2206</v>
          </cell>
          <cell r="E39" t="str">
            <v>Ecclesall Primary School</v>
          </cell>
          <cell r="G39">
            <v>619</v>
          </cell>
          <cell r="H39">
            <v>1.7741935483870999E-2</v>
          </cell>
          <cell r="I39">
            <v>0</v>
          </cell>
          <cell r="J39">
            <v>0</v>
          </cell>
          <cell r="K39">
            <v>1.2924071082391001E-2</v>
          </cell>
          <cell r="L39">
            <v>0.72844764282567331</v>
          </cell>
          <cell r="M39">
            <v>0</v>
          </cell>
          <cell r="N39">
            <v>0</v>
          </cell>
        </row>
        <row r="40">
          <cell r="D40">
            <v>2080</v>
          </cell>
          <cell r="E40" t="str">
            <v>Ecclesfield Primary School</v>
          </cell>
          <cell r="G40">
            <v>396</v>
          </cell>
          <cell r="H40">
            <v>4.3256997455470701E-2</v>
          </cell>
          <cell r="I40">
            <v>0</v>
          </cell>
          <cell r="J40">
            <v>0</v>
          </cell>
          <cell r="K40">
            <v>4.8469387755101997E-2</v>
          </cell>
          <cell r="L40">
            <v>1.1204981992797118</v>
          </cell>
          <cell r="M40">
            <v>0</v>
          </cell>
          <cell r="N40">
            <v>0</v>
          </cell>
        </row>
        <row r="41">
          <cell r="D41">
            <v>2024</v>
          </cell>
          <cell r="E41" t="str">
            <v>Emmanuel Anglican/Methodist Junior School</v>
          </cell>
          <cell r="G41">
            <v>164</v>
          </cell>
          <cell r="H41">
            <v>5.2023121387283197E-2</v>
          </cell>
          <cell r="I41">
            <v>0</v>
          </cell>
          <cell r="J41">
            <v>0</v>
          </cell>
          <cell r="K41">
            <v>4.2944785276073601E-2</v>
          </cell>
          <cell r="L41">
            <v>0.82549420586230426</v>
          </cell>
          <cell r="M41">
            <v>0</v>
          </cell>
          <cell r="N41">
            <v>0</v>
          </cell>
        </row>
        <row r="42">
          <cell r="D42">
            <v>2028</v>
          </cell>
          <cell r="E42" t="str">
            <v>Emmaus Catholic and CofE Primary School</v>
          </cell>
          <cell r="G42">
            <v>292</v>
          </cell>
          <cell r="H42">
            <v>7.8498293515358405E-2</v>
          </cell>
          <cell r="I42">
            <v>5.4200000000000133</v>
          </cell>
          <cell r="J42">
            <v>10.479999999999999</v>
          </cell>
          <cell r="K42">
            <v>9.5890410958904104E-2</v>
          </cell>
          <cell r="L42">
            <v>1.2215604526503865</v>
          </cell>
          <cell r="M42">
            <v>3.5890410958904106E-2</v>
          </cell>
          <cell r="N42">
            <v>10060.799999999999</v>
          </cell>
        </row>
        <row r="43">
          <cell r="D43">
            <v>2010</v>
          </cell>
          <cell r="E43" t="str">
            <v>Fox Hill Primary</v>
          </cell>
          <cell r="G43">
            <v>278</v>
          </cell>
          <cell r="H43">
            <v>5.8394160583941597E-2</v>
          </cell>
          <cell r="I43">
            <v>0</v>
          </cell>
          <cell r="J43">
            <v>10.320000000000006</v>
          </cell>
          <cell r="K43">
            <v>9.7122302158273402E-2</v>
          </cell>
          <cell r="L43">
            <v>1.6632194244604324</v>
          </cell>
          <cell r="M43">
            <v>3.7122302158273404E-2</v>
          </cell>
          <cell r="N43">
            <v>9907.2000000000062</v>
          </cell>
        </row>
        <row r="44">
          <cell r="D44">
            <v>2036</v>
          </cell>
          <cell r="E44" t="str">
            <v>Gleadless Primary School</v>
          </cell>
          <cell r="G44">
            <v>393</v>
          </cell>
          <cell r="H44">
            <v>6.0301507537688398E-2</v>
          </cell>
          <cell r="I44">
            <v>0.11999999999998329</v>
          </cell>
          <cell r="J44">
            <v>0</v>
          </cell>
          <cell r="K44">
            <v>4.8346055979643802E-2</v>
          </cell>
          <cell r="L44">
            <v>0.80173876166242697</v>
          </cell>
          <cell r="M44">
            <v>0</v>
          </cell>
          <cell r="N44">
            <v>0</v>
          </cell>
        </row>
        <row r="45">
          <cell r="D45">
            <v>2305</v>
          </cell>
          <cell r="E45" t="str">
            <v>Greengate Lane Academy</v>
          </cell>
          <cell r="G45">
            <v>191</v>
          </cell>
          <cell r="H45">
            <v>7.8947368421052599E-2</v>
          </cell>
          <cell r="I45">
            <v>3.5999999999999943</v>
          </cell>
          <cell r="J45">
            <v>2.5399999999999938</v>
          </cell>
          <cell r="K45">
            <v>7.3298429319371694E-2</v>
          </cell>
          <cell r="L45">
            <v>0.92844677137870846</v>
          </cell>
          <cell r="M45">
            <v>1.3298429319371696E-2</v>
          </cell>
          <cell r="N45">
            <v>2438.3999999999942</v>
          </cell>
        </row>
        <row r="46">
          <cell r="D46">
            <v>2341</v>
          </cell>
          <cell r="E46" t="str">
            <v>Greenhill Primary School</v>
          </cell>
          <cell r="G46">
            <v>463</v>
          </cell>
          <cell r="H46">
            <v>4.2735042735042701E-2</v>
          </cell>
          <cell r="I46">
            <v>0</v>
          </cell>
          <cell r="J46">
            <v>0</v>
          </cell>
          <cell r="K46">
            <v>4.7516198704103702E-2</v>
          </cell>
          <cell r="L46">
            <v>1.1118790496760276</v>
          </cell>
          <cell r="M46">
            <v>0</v>
          </cell>
          <cell r="N46">
            <v>0</v>
          </cell>
        </row>
        <row r="47">
          <cell r="D47">
            <v>2296</v>
          </cell>
          <cell r="E47" t="str">
            <v>Grenoside Community Primary School</v>
          </cell>
          <cell r="G47">
            <v>323</v>
          </cell>
          <cell r="H47">
            <v>3.4161490683229802E-2</v>
          </cell>
          <cell r="I47">
            <v>0</v>
          </cell>
          <cell r="J47">
            <v>0</v>
          </cell>
          <cell r="K47">
            <v>4.02476780185759E-2</v>
          </cell>
          <cell r="L47">
            <v>1.1781593019983132</v>
          </cell>
          <cell r="M47">
            <v>0</v>
          </cell>
          <cell r="N47">
            <v>0</v>
          </cell>
        </row>
        <row r="48">
          <cell r="D48">
            <v>2356</v>
          </cell>
          <cell r="E48" t="str">
            <v>Greystones Primary School</v>
          </cell>
          <cell r="G48">
            <v>631</v>
          </cell>
          <cell r="H48">
            <v>3.7520391517128902E-2</v>
          </cell>
          <cell r="I48">
            <v>0</v>
          </cell>
          <cell r="J48">
            <v>0</v>
          </cell>
          <cell r="K48">
            <v>4.9128367670364499E-2</v>
          </cell>
          <cell r="L48">
            <v>1.3093777992144964</v>
          </cell>
          <cell r="M48">
            <v>0</v>
          </cell>
          <cell r="N48">
            <v>0</v>
          </cell>
        </row>
        <row r="49">
          <cell r="D49">
            <v>2279</v>
          </cell>
          <cell r="E49" t="str">
            <v>Halfway Junior School</v>
          </cell>
          <cell r="G49">
            <v>188</v>
          </cell>
          <cell r="H49">
            <v>4.85436893203883E-2</v>
          </cell>
          <cell r="I49">
            <v>0</v>
          </cell>
          <cell r="J49">
            <v>0</v>
          </cell>
          <cell r="K49">
            <v>3.1914893617021302E-2</v>
          </cell>
          <cell r="L49">
            <v>0.65744680851063952</v>
          </cell>
          <cell r="M49">
            <v>0</v>
          </cell>
          <cell r="N49">
            <v>0</v>
          </cell>
        </row>
        <row r="50">
          <cell r="D50">
            <v>2252</v>
          </cell>
          <cell r="E50" t="str">
            <v>Halfway Nursery Infant School</v>
          </cell>
          <cell r="G50">
            <v>149</v>
          </cell>
          <cell r="H50">
            <v>1.9108280254777101E-2</v>
          </cell>
          <cell r="I50">
            <v>0</v>
          </cell>
          <cell r="J50">
            <v>0</v>
          </cell>
          <cell r="K50">
            <v>6.7114093959731499E-3</v>
          </cell>
          <cell r="L50">
            <v>0.35123042505592761</v>
          </cell>
          <cell r="M50">
            <v>0</v>
          </cell>
          <cell r="N50">
            <v>0</v>
          </cell>
        </row>
        <row r="51">
          <cell r="D51">
            <v>2357</v>
          </cell>
          <cell r="E51" t="str">
            <v>Hallam Primary School</v>
          </cell>
          <cell r="G51">
            <v>613</v>
          </cell>
          <cell r="H51">
            <v>4.8973143759873598E-2</v>
          </cell>
          <cell r="I51">
            <v>0</v>
          </cell>
          <cell r="J51">
            <v>0</v>
          </cell>
          <cell r="K51">
            <v>3.7520391517128902E-2</v>
          </cell>
          <cell r="L51">
            <v>0.76614218807556789</v>
          </cell>
          <cell r="M51">
            <v>0</v>
          </cell>
          <cell r="N51">
            <v>0</v>
          </cell>
        </row>
        <row r="52">
          <cell r="D52">
            <v>2050</v>
          </cell>
          <cell r="E52" t="str">
            <v>Hartley Brook Primary School</v>
          </cell>
          <cell r="G52">
            <v>562</v>
          </cell>
          <cell r="H52">
            <v>6.4912280701754393E-2</v>
          </cell>
          <cell r="I52">
            <v>2.8000000000000056</v>
          </cell>
          <cell r="J52">
            <v>9.2799999999999798</v>
          </cell>
          <cell r="K52">
            <v>7.6512455516014197E-2</v>
          </cell>
          <cell r="L52">
            <v>1.1787053957872455</v>
          </cell>
          <cell r="M52">
            <v>1.6512455516014199E-2</v>
          </cell>
          <cell r="N52">
            <v>8908.7999999999811</v>
          </cell>
        </row>
        <row r="53">
          <cell r="D53">
            <v>2049</v>
          </cell>
          <cell r="E53" t="str">
            <v>Hatfield Academy</v>
          </cell>
          <cell r="G53">
            <v>369</v>
          </cell>
          <cell r="H53">
            <v>0.11764705882352899</v>
          </cell>
          <cell r="I53">
            <v>21.559999999999846</v>
          </cell>
          <cell r="J53">
            <v>22.859999999999953</v>
          </cell>
          <cell r="K53">
            <v>0.12195121951219499</v>
          </cell>
          <cell r="L53">
            <v>1.0365853658536612</v>
          </cell>
          <cell r="M53">
            <v>6.1951219512194997E-2</v>
          </cell>
          <cell r="N53">
            <v>21945.599999999955</v>
          </cell>
        </row>
        <row r="54">
          <cell r="D54">
            <v>2297</v>
          </cell>
          <cell r="E54" t="str">
            <v>High Green Primary School</v>
          </cell>
          <cell r="G54">
            <v>195</v>
          </cell>
          <cell r="H54">
            <v>4.1237113402061903E-2</v>
          </cell>
          <cell r="I54">
            <v>0</v>
          </cell>
          <cell r="J54">
            <v>0</v>
          </cell>
          <cell r="K54">
            <v>3.5897435897435902E-2</v>
          </cell>
          <cell r="L54">
            <v>0.87051282051281964</v>
          </cell>
          <cell r="M54">
            <v>0</v>
          </cell>
          <cell r="N54">
            <v>0</v>
          </cell>
        </row>
        <row r="55">
          <cell r="D55">
            <v>2042</v>
          </cell>
          <cell r="E55" t="str">
            <v>High Hazels Junior School</v>
          </cell>
          <cell r="G55">
            <v>350</v>
          </cell>
          <cell r="H55">
            <v>6.1797752808988797E-2</v>
          </cell>
          <cell r="I55">
            <v>0.64000000000001256</v>
          </cell>
          <cell r="J55">
            <v>3.9999999999999898</v>
          </cell>
          <cell r="K55">
            <v>7.1428571428571397E-2</v>
          </cell>
          <cell r="L55">
            <v>1.1558441558441548</v>
          </cell>
          <cell r="M55">
            <v>1.1428571428571399E-2</v>
          </cell>
          <cell r="N55">
            <v>3839.99999999999</v>
          </cell>
        </row>
        <row r="56">
          <cell r="D56">
            <v>2039</v>
          </cell>
          <cell r="E56" t="str">
            <v>High Hazels Nursery Infant Academy</v>
          </cell>
          <cell r="G56">
            <v>256</v>
          </cell>
          <cell r="H56">
            <v>8.5365853658536606E-2</v>
          </cell>
          <cell r="I56">
            <v>6.2907317073170788</v>
          </cell>
          <cell r="J56">
            <v>0</v>
          </cell>
          <cell r="K56">
            <v>3.90625E-2</v>
          </cell>
          <cell r="L56">
            <v>0.45758928571428559</v>
          </cell>
          <cell r="M56">
            <v>0</v>
          </cell>
          <cell r="N56">
            <v>0</v>
          </cell>
        </row>
        <row r="57">
          <cell r="D57">
            <v>2339</v>
          </cell>
          <cell r="E57" t="str">
            <v>Hillsborough Primary School</v>
          </cell>
          <cell r="G57">
            <v>339</v>
          </cell>
          <cell r="H57">
            <v>7.3746312684365795E-2</v>
          </cell>
          <cell r="I57">
            <v>4.6737463126843712</v>
          </cell>
          <cell r="J57">
            <v>21.784260355029655</v>
          </cell>
          <cell r="K57">
            <v>0.124260355029586</v>
          </cell>
          <cell r="L57">
            <v>1.6849704142011859</v>
          </cell>
          <cell r="M57">
            <v>6.4260355029586005E-2</v>
          </cell>
          <cell r="N57">
            <v>20912.889940828471</v>
          </cell>
        </row>
        <row r="58">
          <cell r="D58">
            <v>2213</v>
          </cell>
          <cell r="E58" t="str">
            <v>Holt House Infant School</v>
          </cell>
          <cell r="G58">
            <v>176</v>
          </cell>
          <cell r="H58">
            <v>2.7932960893854698E-2</v>
          </cell>
          <cell r="I58">
            <v>0</v>
          </cell>
          <cell r="J58">
            <v>0</v>
          </cell>
          <cell r="K58">
            <v>1.13636363636364E-2</v>
          </cell>
          <cell r="L58">
            <v>0.40681818181818385</v>
          </cell>
          <cell r="M58">
            <v>0</v>
          </cell>
          <cell r="N58">
            <v>0</v>
          </cell>
        </row>
        <row r="59">
          <cell r="D59">
            <v>2337</v>
          </cell>
          <cell r="E59" t="str">
            <v>Hucklow Primary School</v>
          </cell>
          <cell r="G59">
            <v>414</v>
          </cell>
          <cell r="H59">
            <v>4.4444444444444398E-2</v>
          </cell>
          <cell r="I59">
            <v>0</v>
          </cell>
          <cell r="J59">
            <v>0</v>
          </cell>
          <cell r="K59">
            <v>5.7971014492753603E-2</v>
          </cell>
          <cell r="L59">
            <v>1.3043478260869574</v>
          </cell>
          <cell r="M59">
            <v>0</v>
          </cell>
          <cell r="N59">
            <v>0</v>
          </cell>
        </row>
        <row r="60">
          <cell r="D60">
            <v>2060</v>
          </cell>
          <cell r="E60" t="str">
            <v>Hunter's Bar Infant School</v>
          </cell>
          <cell r="G60">
            <v>268</v>
          </cell>
          <cell r="H60">
            <v>1.11524163568773E-2</v>
          </cell>
          <cell r="I60">
            <v>0</v>
          </cell>
          <cell r="J60">
            <v>0</v>
          </cell>
          <cell r="K60">
            <v>1.8656716417910401E-2</v>
          </cell>
          <cell r="L60">
            <v>1.6728855721393028</v>
          </cell>
          <cell r="M60">
            <v>0</v>
          </cell>
          <cell r="N60">
            <v>0</v>
          </cell>
        </row>
        <row r="61">
          <cell r="D61">
            <v>2058</v>
          </cell>
          <cell r="E61" t="str">
            <v>Hunter's Bar Junior School</v>
          </cell>
          <cell r="G61">
            <v>361</v>
          </cell>
          <cell r="H61">
            <v>5.5248618784530402E-3</v>
          </cell>
          <cell r="I61">
            <v>0</v>
          </cell>
          <cell r="J61">
            <v>0</v>
          </cell>
          <cell r="K61">
            <v>8.3102493074792196E-3</v>
          </cell>
          <cell r="L61">
            <v>1.5041551246537384</v>
          </cell>
          <cell r="M61">
            <v>0</v>
          </cell>
          <cell r="N61">
            <v>0</v>
          </cell>
        </row>
        <row r="62">
          <cell r="D62">
            <v>2063</v>
          </cell>
          <cell r="E62" t="str">
            <v>Intake Primary School</v>
          </cell>
          <cell r="G62">
            <v>416</v>
          </cell>
          <cell r="H62">
            <v>3.8740920096852302E-2</v>
          </cell>
          <cell r="I62">
            <v>0</v>
          </cell>
          <cell r="J62">
            <v>0</v>
          </cell>
          <cell r="K62">
            <v>4.56730769230769E-2</v>
          </cell>
          <cell r="L62">
            <v>1.1789362980769225</v>
          </cell>
          <cell r="M62">
            <v>0</v>
          </cell>
          <cell r="N62">
            <v>0</v>
          </cell>
        </row>
        <row r="63">
          <cell r="D63">
            <v>2261</v>
          </cell>
          <cell r="E63" t="str">
            <v>Limpsfield Junior School</v>
          </cell>
          <cell r="G63">
            <v>225</v>
          </cell>
          <cell r="H63">
            <v>3.5555555555555597E-2</v>
          </cell>
          <cell r="I63">
            <v>0</v>
          </cell>
          <cell r="J63">
            <v>0</v>
          </cell>
          <cell r="K63">
            <v>5.3333333333333302E-2</v>
          </cell>
          <cell r="L63">
            <v>1.4999999999999973</v>
          </cell>
          <cell r="M63">
            <v>0</v>
          </cell>
          <cell r="N63">
            <v>0</v>
          </cell>
        </row>
        <row r="64">
          <cell r="D64">
            <v>2315</v>
          </cell>
          <cell r="E64" t="str">
            <v>Lound Infant School</v>
          </cell>
          <cell r="G64">
            <v>143</v>
          </cell>
          <cell r="H64">
            <v>3.37837837837838E-2</v>
          </cell>
          <cell r="I64">
            <v>0</v>
          </cell>
          <cell r="J64">
            <v>0</v>
          </cell>
          <cell r="K64">
            <v>2.0979020979021001E-2</v>
          </cell>
          <cell r="L64">
            <v>0.62097902097902136</v>
          </cell>
          <cell r="M64">
            <v>0</v>
          </cell>
          <cell r="N64">
            <v>0</v>
          </cell>
        </row>
        <row r="65">
          <cell r="D65">
            <v>2298</v>
          </cell>
          <cell r="E65" t="str">
            <v>Lound Junior School</v>
          </cell>
          <cell r="G65">
            <v>207</v>
          </cell>
          <cell r="H65">
            <v>2.3809523809523801E-2</v>
          </cell>
          <cell r="I65">
            <v>0</v>
          </cell>
          <cell r="J65">
            <v>0</v>
          </cell>
          <cell r="K65">
            <v>5.3398058252427202E-2</v>
          </cell>
          <cell r="L65">
            <v>2.2427184466019434</v>
          </cell>
          <cell r="M65">
            <v>0</v>
          </cell>
          <cell r="N65">
            <v>0</v>
          </cell>
        </row>
        <row r="66">
          <cell r="D66">
            <v>2029</v>
          </cell>
          <cell r="E66" t="str">
            <v>Lowedges Junior Academy</v>
          </cell>
          <cell r="G66">
            <v>297</v>
          </cell>
          <cell r="H66">
            <v>9.0301003344481601E-2</v>
          </cell>
          <cell r="I66">
            <v>9.0599999999999987</v>
          </cell>
          <cell r="J66">
            <v>4.1800000000000077</v>
          </cell>
          <cell r="K66">
            <v>7.4074074074074098E-2</v>
          </cell>
          <cell r="L66">
            <v>0.82030178326474656</v>
          </cell>
          <cell r="M66">
            <v>1.40740740740741E-2</v>
          </cell>
          <cell r="N66">
            <v>4012.8000000000075</v>
          </cell>
        </row>
        <row r="67">
          <cell r="D67">
            <v>2045</v>
          </cell>
          <cell r="E67" t="str">
            <v>Lower Meadow Primary School</v>
          </cell>
          <cell r="G67">
            <v>252</v>
          </cell>
          <cell r="H67">
            <v>0.124031007751938</v>
          </cell>
          <cell r="I67">
            <v>16.584031007751943</v>
          </cell>
          <cell r="J67">
            <v>12.991553784860617</v>
          </cell>
          <cell r="K67">
            <v>0.111553784860558</v>
          </cell>
          <cell r="L67">
            <v>0.89940239043824877</v>
          </cell>
          <cell r="M67">
            <v>5.1553784860558005E-2</v>
          </cell>
          <cell r="N67">
            <v>12471.891633466192</v>
          </cell>
        </row>
        <row r="68">
          <cell r="D68">
            <v>2070</v>
          </cell>
          <cell r="E68" t="str">
            <v>Lowfield Community Primary School</v>
          </cell>
          <cell r="G68">
            <v>395</v>
          </cell>
          <cell r="H68">
            <v>0.137203166226913</v>
          </cell>
          <cell r="I68">
            <v>29.26000000000003</v>
          </cell>
          <cell r="J68">
            <v>29.299999999999834</v>
          </cell>
          <cell r="K68">
            <v>0.13417721518987299</v>
          </cell>
          <cell r="L68">
            <v>0.97794547224926609</v>
          </cell>
          <cell r="M68">
            <v>7.4177215189872997E-2</v>
          </cell>
          <cell r="N68">
            <v>28127.99999999984</v>
          </cell>
        </row>
        <row r="69">
          <cell r="D69">
            <v>2292</v>
          </cell>
          <cell r="E69" t="str">
            <v>Loxley Primary School</v>
          </cell>
          <cell r="G69">
            <v>206</v>
          </cell>
          <cell r="H69">
            <v>1.4285714285714299E-2</v>
          </cell>
          <cell r="I69">
            <v>0</v>
          </cell>
          <cell r="J69">
            <v>0</v>
          </cell>
          <cell r="K69">
            <v>9.7087378640776708E-3</v>
          </cell>
          <cell r="L69">
            <v>0.67961165048543637</v>
          </cell>
          <cell r="M69">
            <v>0</v>
          </cell>
          <cell r="N69">
            <v>0</v>
          </cell>
        </row>
        <row r="70">
          <cell r="D70">
            <v>2072</v>
          </cell>
          <cell r="E70" t="str">
            <v>Lydgate Infant School</v>
          </cell>
          <cell r="G70">
            <v>356</v>
          </cell>
          <cell r="H70">
            <v>1.74418604651163E-2</v>
          </cell>
          <cell r="I70">
            <v>0</v>
          </cell>
          <cell r="J70">
            <v>0</v>
          </cell>
          <cell r="K70">
            <v>2.8089887640449399E-2</v>
          </cell>
          <cell r="L70">
            <v>1.6104868913857637</v>
          </cell>
          <cell r="M70">
            <v>0</v>
          </cell>
          <cell r="N70">
            <v>0</v>
          </cell>
        </row>
        <row r="71">
          <cell r="D71">
            <v>2071</v>
          </cell>
          <cell r="E71" t="str">
            <v>Lydgate Junior School</v>
          </cell>
          <cell r="G71">
            <v>479</v>
          </cell>
          <cell r="H71">
            <v>2.5052192066805801E-2</v>
          </cell>
          <cell r="I71">
            <v>0</v>
          </cell>
          <cell r="J71">
            <v>0</v>
          </cell>
          <cell r="K71">
            <v>3.3402922755741103E-2</v>
          </cell>
          <cell r="L71">
            <v>1.3333333333333348</v>
          </cell>
          <cell r="M71">
            <v>0</v>
          </cell>
          <cell r="N71">
            <v>0</v>
          </cell>
        </row>
        <row r="72">
          <cell r="D72">
            <v>2358</v>
          </cell>
          <cell r="E72" t="str">
            <v>Malin Bridge Primary School</v>
          </cell>
          <cell r="G72">
            <v>538</v>
          </cell>
          <cell r="H72">
            <v>2.7079303675048402E-2</v>
          </cell>
          <cell r="I72">
            <v>0</v>
          </cell>
          <cell r="J72">
            <v>0</v>
          </cell>
          <cell r="K72">
            <v>2.7881040892193301E-2</v>
          </cell>
          <cell r="L72">
            <v>1.0296070100902794</v>
          </cell>
          <cell r="M72">
            <v>0</v>
          </cell>
          <cell r="N72">
            <v>0</v>
          </cell>
        </row>
        <row r="73">
          <cell r="D73">
            <v>2359</v>
          </cell>
          <cell r="E73" t="str">
            <v>Manor Lodge Community Primary and Nursery School</v>
          </cell>
          <cell r="G73">
            <v>332</v>
          </cell>
          <cell r="H73">
            <v>8.4084084084084104E-2</v>
          </cell>
          <cell r="I73">
            <v>8.0200000000000067</v>
          </cell>
          <cell r="J73">
            <v>3.0799999999999872</v>
          </cell>
          <cell r="K73">
            <v>6.9277108433734899E-2</v>
          </cell>
          <cell r="L73">
            <v>0.82390275387263268</v>
          </cell>
          <cell r="M73">
            <v>9.2771084337349013E-3</v>
          </cell>
          <cell r="N73">
            <v>2956.7999999999879</v>
          </cell>
        </row>
        <row r="74">
          <cell r="D74">
            <v>2012</v>
          </cell>
          <cell r="E74" t="str">
            <v>Mansel Primary</v>
          </cell>
          <cell r="G74">
            <v>391</v>
          </cell>
          <cell r="H74">
            <v>9.5238095238095205E-2</v>
          </cell>
          <cell r="I74">
            <v>14.059999999999988</v>
          </cell>
          <cell r="J74">
            <v>2.5400000000000196</v>
          </cell>
          <cell r="K74">
            <v>6.6496163682864498E-2</v>
          </cell>
          <cell r="L74">
            <v>0.69820971867007742</v>
          </cell>
          <cell r="M74">
            <v>6.4961636828645003E-3</v>
          </cell>
          <cell r="N74">
            <v>2438.4000000000187</v>
          </cell>
        </row>
        <row r="75">
          <cell r="D75">
            <v>2079</v>
          </cell>
          <cell r="E75" t="str">
            <v>Marlcliffe Community Primary School</v>
          </cell>
          <cell r="G75">
            <v>476</v>
          </cell>
          <cell r="H75">
            <v>2.1956087824351302E-2</v>
          </cell>
          <cell r="I75">
            <v>0</v>
          </cell>
          <cell r="J75">
            <v>0</v>
          </cell>
          <cell r="K75">
            <v>2.1008403361344501E-2</v>
          </cell>
          <cell r="L75">
            <v>0.95683728036669025</v>
          </cell>
          <cell r="M75">
            <v>0</v>
          </cell>
          <cell r="N75">
            <v>0</v>
          </cell>
        </row>
        <row r="76">
          <cell r="D76">
            <v>2081</v>
          </cell>
          <cell r="E76" t="str">
            <v>Meersbrook Bank Primary School</v>
          </cell>
          <cell r="G76">
            <v>206</v>
          </cell>
          <cell r="H76">
            <v>5.3140096618357502E-2</v>
          </cell>
          <cell r="I76">
            <v>0</v>
          </cell>
          <cell r="J76">
            <v>0</v>
          </cell>
          <cell r="K76">
            <v>2.9126213592233E-2</v>
          </cell>
          <cell r="L76">
            <v>0.54810238305383907</v>
          </cell>
          <cell r="M76">
            <v>0</v>
          </cell>
          <cell r="N76">
            <v>0</v>
          </cell>
        </row>
        <row r="77">
          <cell r="D77">
            <v>2013</v>
          </cell>
          <cell r="E77" t="str">
            <v>Meynell Community Primary School</v>
          </cell>
          <cell r="G77">
            <v>382</v>
          </cell>
          <cell r="H77">
            <v>8.6956521739130405E-2</v>
          </cell>
          <cell r="I77">
            <v>9.9199999999999893</v>
          </cell>
          <cell r="J77">
            <v>6.156115485564321</v>
          </cell>
          <cell r="K77">
            <v>7.6115485564304503E-2</v>
          </cell>
          <cell r="L77">
            <v>0.87532808398950213</v>
          </cell>
          <cell r="M77">
            <v>1.6115485564304505E-2</v>
          </cell>
          <cell r="N77">
            <v>5909.8708661417477</v>
          </cell>
        </row>
        <row r="78">
          <cell r="D78">
            <v>2346</v>
          </cell>
          <cell r="E78" t="str">
            <v>Monteney Primary School</v>
          </cell>
          <cell r="G78">
            <v>401</v>
          </cell>
          <cell r="H78">
            <v>3.98009950248756E-2</v>
          </cell>
          <cell r="I78">
            <v>0</v>
          </cell>
          <cell r="J78">
            <v>0</v>
          </cell>
          <cell r="K78">
            <v>4.2606516290726801E-2</v>
          </cell>
          <cell r="L78">
            <v>1.0704887218045114</v>
          </cell>
          <cell r="M78">
            <v>0</v>
          </cell>
          <cell r="N78">
            <v>0</v>
          </cell>
        </row>
        <row r="79">
          <cell r="D79">
            <v>2257</v>
          </cell>
          <cell r="E79" t="str">
            <v>Mosborough Primary School</v>
          </cell>
          <cell r="G79">
            <v>415</v>
          </cell>
          <cell r="H79">
            <v>2.1531100478468901E-2</v>
          </cell>
          <cell r="I79">
            <v>0</v>
          </cell>
          <cell r="J79">
            <v>0</v>
          </cell>
          <cell r="K79">
            <v>2.65060240963855E-2</v>
          </cell>
          <cell r="L79">
            <v>1.2310575635876819</v>
          </cell>
          <cell r="M79">
            <v>0</v>
          </cell>
          <cell r="N79">
            <v>0</v>
          </cell>
        </row>
        <row r="80">
          <cell r="D80">
            <v>2092</v>
          </cell>
          <cell r="E80" t="str">
            <v>Mundella Primary School</v>
          </cell>
          <cell r="G80">
            <v>419</v>
          </cell>
          <cell r="H80">
            <v>1.44230769230769E-2</v>
          </cell>
          <cell r="I80">
            <v>0</v>
          </cell>
          <cell r="J80">
            <v>0</v>
          </cell>
          <cell r="K80">
            <v>1.4319809069212401E-2</v>
          </cell>
          <cell r="L80">
            <v>0.99284009546539476</v>
          </cell>
          <cell r="M80">
            <v>0</v>
          </cell>
          <cell r="N80">
            <v>0</v>
          </cell>
        </row>
        <row r="81">
          <cell r="D81">
            <v>2002</v>
          </cell>
          <cell r="E81" t="str">
            <v>Nether Edge Primary School</v>
          </cell>
          <cell r="G81">
            <v>416</v>
          </cell>
          <cell r="H81">
            <v>7.1599045346062096E-2</v>
          </cell>
          <cell r="I81">
            <v>4.860000000000019</v>
          </cell>
          <cell r="J81">
            <v>5.039999999999992</v>
          </cell>
          <cell r="K81">
            <v>7.2115384615384595E-2</v>
          </cell>
          <cell r="L81">
            <v>1.0072115384615377</v>
          </cell>
          <cell r="M81">
            <v>1.2115384615384597E-2</v>
          </cell>
          <cell r="N81">
            <v>4838.3999999999924</v>
          </cell>
        </row>
        <row r="82">
          <cell r="D82">
            <v>2221</v>
          </cell>
          <cell r="E82" t="str">
            <v>Nether Green Infant School</v>
          </cell>
          <cell r="G82">
            <v>201</v>
          </cell>
          <cell r="H82">
            <v>2.6905829596412599E-2</v>
          </cell>
          <cell r="I82">
            <v>0</v>
          </cell>
          <cell r="J82">
            <v>0</v>
          </cell>
          <cell r="K82">
            <v>4.97512437810945E-3</v>
          </cell>
          <cell r="L82">
            <v>0.18490878938640093</v>
          </cell>
          <cell r="M82">
            <v>0</v>
          </cell>
          <cell r="N82">
            <v>0</v>
          </cell>
        </row>
        <row r="83">
          <cell r="D83">
            <v>2087</v>
          </cell>
          <cell r="E83" t="str">
            <v>Nether Green Junior School</v>
          </cell>
          <cell r="G83">
            <v>377</v>
          </cell>
          <cell r="H83">
            <v>4.7745358090185701E-2</v>
          </cell>
          <cell r="I83">
            <v>0</v>
          </cell>
          <cell r="J83">
            <v>0</v>
          </cell>
          <cell r="K83">
            <v>3.9787798408488097E-2</v>
          </cell>
          <cell r="L83">
            <v>0.83333333333333359</v>
          </cell>
          <cell r="M83">
            <v>0</v>
          </cell>
          <cell r="N83">
            <v>0</v>
          </cell>
        </row>
        <row r="84">
          <cell r="D84">
            <v>2272</v>
          </cell>
          <cell r="E84" t="str">
            <v>Netherthorpe Primary School</v>
          </cell>
          <cell r="G84">
            <v>216</v>
          </cell>
          <cell r="H84">
            <v>9.6774193548387094E-2</v>
          </cell>
          <cell r="I84">
            <v>7.9799999999999995</v>
          </cell>
          <cell r="J84">
            <v>4.0400000000000009</v>
          </cell>
          <cell r="K84">
            <v>7.8703703703703706E-2</v>
          </cell>
          <cell r="L84">
            <v>0.81327160493827166</v>
          </cell>
          <cell r="M84">
            <v>1.8703703703703708E-2</v>
          </cell>
          <cell r="N84">
            <v>3878.400000000001</v>
          </cell>
        </row>
        <row r="85">
          <cell r="D85">
            <v>2309</v>
          </cell>
          <cell r="E85" t="str">
            <v>Nook Lane Junior School</v>
          </cell>
          <cell r="G85">
            <v>240</v>
          </cell>
          <cell r="H85">
            <v>8.23045267489712E-3</v>
          </cell>
          <cell r="I85">
            <v>0</v>
          </cell>
          <cell r="J85">
            <v>0</v>
          </cell>
          <cell r="K85">
            <v>0</v>
          </cell>
          <cell r="L85">
            <v>0</v>
          </cell>
          <cell r="M85">
            <v>0</v>
          </cell>
          <cell r="N85">
            <v>0</v>
          </cell>
        </row>
        <row r="86">
          <cell r="D86">
            <v>2051</v>
          </cell>
          <cell r="E86" t="str">
            <v>Norfolk Community Primary School</v>
          </cell>
          <cell r="G86">
            <v>407</v>
          </cell>
          <cell r="H86">
            <v>0.112565445026178</v>
          </cell>
          <cell r="I86">
            <v>20.185130890052356</v>
          </cell>
          <cell r="J86">
            <v>29.58000000000013</v>
          </cell>
          <cell r="K86">
            <v>0.132678132678133</v>
          </cell>
          <cell r="L86">
            <v>1.1786755042569026</v>
          </cell>
          <cell r="M86">
            <v>7.2678132678133001E-2</v>
          </cell>
          <cell r="N86">
            <v>28396.800000000123</v>
          </cell>
        </row>
        <row r="87">
          <cell r="D87">
            <v>3010</v>
          </cell>
          <cell r="E87" t="str">
            <v>Norton Free Church of England Primary School</v>
          </cell>
          <cell r="G87">
            <v>215</v>
          </cell>
          <cell r="H87">
            <v>1.4084507042253501E-2</v>
          </cell>
          <cell r="I87">
            <v>0</v>
          </cell>
          <cell r="J87">
            <v>0</v>
          </cell>
          <cell r="K87">
            <v>2.32558139534884E-2</v>
          </cell>
          <cell r="L87">
            <v>1.6511627906976787</v>
          </cell>
          <cell r="M87">
            <v>0</v>
          </cell>
          <cell r="N87">
            <v>0</v>
          </cell>
        </row>
        <row r="88">
          <cell r="D88">
            <v>2018</v>
          </cell>
          <cell r="E88" t="str">
            <v>Oasis Academy Fir Vale</v>
          </cell>
          <cell r="G88">
            <v>412</v>
          </cell>
          <cell r="H88">
            <v>0.15517241379310301</v>
          </cell>
          <cell r="I88">
            <v>38.735172413792924</v>
          </cell>
          <cell r="J88">
            <v>44.280000000000086</v>
          </cell>
          <cell r="K88">
            <v>0.16747572815534001</v>
          </cell>
          <cell r="L88">
            <v>1.079288025889972</v>
          </cell>
          <cell r="M88">
            <v>0.10747572815534001</v>
          </cell>
          <cell r="N88">
            <v>42508.800000000083</v>
          </cell>
        </row>
        <row r="89">
          <cell r="D89">
            <v>2019</v>
          </cell>
          <cell r="E89" t="str">
            <v>Oasis Academy Watermead</v>
          </cell>
          <cell r="G89">
            <v>385</v>
          </cell>
          <cell r="H89">
            <v>8.99470899470899E-2</v>
          </cell>
          <cell r="I89">
            <v>11.379894179894164</v>
          </cell>
          <cell r="J89">
            <v>6.9781250000000012</v>
          </cell>
          <cell r="K89">
            <v>7.8125E-2</v>
          </cell>
          <cell r="L89">
            <v>0.86856617647058865</v>
          </cell>
          <cell r="M89">
            <v>1.8125000000000002E-2</v>
          </cell>
          <cell r="N89">
            <v>6699.0000000000009</v>
          </cell>
        </row>
        <row r="90">
          <cell r="D90">
            <v>2313</v>
          </cell>
          <cell r="E90" t="str">
            <v>Oughtibridge Primary School</v>
          </cell>
          <cell r="G90">
            <v>414</v>
          </cell>
          <cell r="H90">
            <v>2.3980815347721798E-2</v>
          </cell>
          <cell r="I90">
            <v>0</v>
          </cell>
          <cell r="J90">
            <v>0</v>
          </cell>
          <cell r="K90">
            <v>2.1739130434782601E-2</v>
          </cell>
          <cell r="L90">
            <v>0.90652173913043543</v>
          </cell>
          <cell r="M90">
            <v>0</v>
          </cell>
          <cell r="N90">
            <v>0</v>
          </cell>
        </row>
        <row r="91">
          <cell r="D91">
            <v>2093</v>
          </cell>
          <cell r="E91" t="str">
            <v>Owler Brook Primary School</v>
          </cell>
          <cell r="G91">
            <v>409</v>
          </cell>
          <cell r="H91">
            <v>9.0452261306532694E-2</v>
          </cell>
          <cell r="I91">
            <v>12.180904522613078</v>
          </cell>
          <cell r="J91">
            <v>8.5408823529411908</v>
          </cell>
          <cell r="K91">
            <v>8.0882352941176502E-2</v>
          </cell>
          <cell r="L91">
            <v>0.8941993464052288</v>
          </cell>
          <cell r="M91">
            <v>2.0882352941176505E-2</v>
          </cell>
          <cell r="N91">
            <v>8199.2470588235428</v>
          </cell>
        </row>
        <row r="92">
          <cell r="D92">
            <v>3428</v>
          </cell>
          <cell r="E92" t="str">
            <v>Parson Cross Church of England Primary School</v>
          </cell>
          <cell r="G92">
            <v>208</v>
          </cell>
          <cell r="H92">
            <v>5.5555555555555601E-2</v>
          </cell>
          <cell r="I92">
            <v>0</v>
          </cell>
          <cell r="J92">
            <v>0</v>
          </cell>
          <cell r="K92">
            <v>5.4187192118226597E-2</v>
          </cell>
          <cell r="L92">
            <v>0.97536945812807796</v>
          </cell>
          <cell r="M92">
            <v>0</v>
          </cell>
          <cell r="N92">
            <v>0</v>
          </cell>
        </row>
        <row r="93">
          <cell r="D93">
            <v>2332</v>
          </cell>
          <cell r="E93" t="str">
            <v>Phillimore Community Primary School</v>
          </cell>
          <cell r="G93">
            <v>389</v>
          </cell>
          <cell r="H93">
            <v>6.4599483204134403E-2</v>
          </cell>
          <cell r="I93">
            <v>1.7845994832041492</v>
          </cell>
          <cell r="J93">
            <v>4.7321649484535904</v>
          </cell>
          <cell r="K93">
            <v>7.2164948453608199E-2</v>
          </cell>
          <cell r="L93">
            <v>1.1171134020618543</v>
          </cell>
          <cell r="M93">
            <v>1.2164948453608201E-2</v>
          </cell>
          <cell r="N93">
            <v>4542.878350515447</v>
          </cell>
        </row>
        <row r="94">
          <cell r="D94">
            <v>3433</v>
          </cell>
          <cell r="E94" t="str">
            <v>Pipworth Community Primary School</v>
          </cell>
          <cell r="G94">
            <v>384</v>
          </cell>
          <cell r="H94">
            <v>0.13959390862944199</v>
          </cell>
          <cell r="I94">
            <v>31.360000000000145</v>
          </cell>
          <cell r="J94">
            <v>26.087937336814463</v>
          </cell>
          <cell r="K94">
            <v>0.12793733681462099</v>
          </cell>
          <cell r="L94">
            <v>0.91649655827200982</v>
          </cell>
          <cell r="M94">
            <v>6.7937336814620997E-2</v>
          </cell>
          <cell r="N94">
            <v>25044.419843341886</v>
          </cell>
        </row>
        <row r="95">
          <cell r="D95">
            <v>3427</v>
          </cell>
          <cell r="E95" t="str">
            <v>Porter Croft Church of England Primary Academy</v>
          </cell>
          <cell r="G95">
            <v>215</v>
          </cell>
          <cell r="H95">
            <v>2.33644859813084E-2</v>
          </cell>
          <cell r="I95">
            <v>0</v>
          </cell>
          <cell r="J95">
            <v>0</v>
          </cell>
          <cell r="K95">
            <v>3.25581395348837E-2</v>
          </cell>
          <cell r="L95">
            <v>1.3934883720930231</v>
          </cell>
          <cell r="M95">
            <v>0</v>
          </cell>
          <cell r="N95">
            <v>0</v>
          </cell>
        </row>
        <row r="96">
          <cell r="D96">
            <v>2347</v>
          </cell>
          <cell r="E96" t="str">
            <v>Prince Edward Primary School</v>
          </cell>
          <cell r="G96">
            <v>412</v>
          </cell>
          <cell r="H96">
            <v>6.6502463054187194E-2</v>
          </cell>
          <cell r="I96">
            <v>2.6465024630541891</v>
          </cell>
          <cell r="J96">
            <v>9.2800000000000029</v>
          </cell>
          <cell r="K96">
            <v>8.2524271844660199E-2</v>
          </cell>
          <cell r="L96">
            <v>1.2409205321826682</v>
          </cell>
          <cell r="M96">
            <v>2.2524271844660201E-2</v>
          </cell>
          <cell r="N96">
            <v>8908.8000000000029</v>
          </cell>
        </row>
        <row r="97">
          <cell r="D97">
            <v>2366</v>
          </cell>
          <cell r="E97" t="str">
            <v>Pye Bank CofE Primary School</v>
          </cell>
          <cell r="G97">
            <v>430</v>
          </cell>
          <cell r="H97">
            <v>8.2938388625592399E-2</v>
          </cell>
          <cell r="I97">
            <v>9.7029383886255864</v>
          </cell>
          <cell r="J97">
            <v>7.3542056074766524</v>
          </cell>
          <cell r="K97">
            <v>7.7102803738317793E-2</v>
          </cell>
          <cell r="L97">
            <v>0.92963951935914613</v>
          </cell>
          <cell r="M97">
            <v>1.7102803738317796E-2</v>
          </cell>
          <cell r="N97">
            <v>7060.037383177586</v>
          </cell>
        </row>
        <row r="98">
          <cell r="D98">
            <v>2363</v>
          </cell>
          <cell r="E98" t="str">
            <v>Rainbow Forge Primary Academy</v>
          </cell>
          <cell r="G98">
            <v>292</v>
          </cell>
          <cell r="H98">
            <v>9.4276094276094305E-2</v>
          </cell>
          <cell r="I98">
            <v>10.180000000000009</v>
          </cell>
          <cell r="J98">
            <v>0.48000000000001386</v>
          </cell>
          <cell r="K98">
            <v>6.1643835616438401E-2</v>
          </cell>
          <cell r="L98">
            <v>0.65386497064579285</v>
          </cell>
          <cell r="M98">
            <v>1.6438356164384035E-3</v>
          </cell>
          <cell r="N98">
            <v>460.80000000001331</v>
          </cell>
        </row>
        <row r="99">
          <cell r="D99">
            <v>2334</v>
          </cell>
          <cell r="E99" t="str">
            <v>Reignhead Primary School</v>
          </cell>
          <cell r="G99">
            <v>240</v>
          </cell>
          <cell r="H99">
            <v>4.0983606557376998E-2</v>
          </cell>
          <cell r="I99">
            <v>0</v>
          </cell>
          <cell r="J99">
            <v>0</v>
          </cell>
          <cell r="K99">
            <v>2.0833333333333301E-2</v>
          </cell>
          <cell r="L99">
            <v>0.50833333333333319</v>
          </cell>
          <cell r="M99">
            <v>0</v>
          </cell>
          <cell r="N99">
            <v>0</v>
          </cell>
        </row>
        <row r="100">
          <cell r="D100">
            <v>2338</v>
          </cell>
          <cell r="E100" t="str">
            <v>Rivelin Primary School</v>
          </cell>
          <cell r="G100">
            <v>375</v>
          </cell>
          <cell r="H100">
            <v>0.122857142857143</v>
          </cell>
          <cell r="I100">
            <v>22.062857142857194</v>
          </cell>
          <cell r="J100">
            <v>49.692513368983874</v>
          </cell>
          <cell r="K100">
            <v>0.19251336898395699</v>
          </cell>
          <cell r="L100">
            <v>1.5669692824275552</v>
          </cell>
          <cell r="M100">
            <v>0.13251336898395699</v>
          </cell>
          <cell r="N100">
            <v>47704.812834224518</v>
          </cell>
        </row>
        <row r="101">
          <cell r="D101">
            <v>2306</v>
          </cell>
          <cell r="E101" t="str">
            <v>Royd Nursery and Infant School</v>
          </cell>
          <cell r="G101">
            <v>127</v>
          </cell>
          <cell r="H101">
            <v>4.0983606557376998E-2</v>
          </cell>
          <cell r="I101">
            <v>0</v>
          </cell>
          <cell r="J101">
            <v>0</v>
          </cell>
          <cell r="K101">
            <v>2.3622047244094498E-2</v>
          </cell>
          <cell r="L101">
            <v>0.57637795275590653</v>
          </cell>
          <cell r="M101">
            <v>0</v>
          </cell>
          <cell r="N101">
            <v>0</v>
          </cell>
        </row>
        <row r="102">
          <cell r="D102">
            <v>3401</v>
          </cell>
          <cell r="E102" t="str">
            <v>Sacred Heart School, A Catholic Voluntary Academy</v>
          </cell>
          <cell r="G102">
            <v>201</v>
          </cell>
          <cell r="H102">
            <v>3.5000000000000003E-2</v>
          </cell>
          <cell r="I102">
            <v>0</v>
          </cell>
          <cell r="J102">
            <v>0</v>
          </cell>
          <cell r="K102">
            <v>5.5E-2</v>
          </cell>
          <cell r="L102">
            <v>1.5714285714285714</v>
          </cell>
          <cell r="M102">
            <v>0</v>
          </cell>
          <cell r="N102">
            <v>0</v>
          </cell>
        </row>
        <row r="103">
          <cell r="D103">
            <v>2369</v>
          </cell>
          <cell r="E103" t="str">
            <v>Sharrow Nursery, Infant and Junior School</v>
          </cell>
          <cell r="G103">
            <v>427</v>
          </cell>
          <cell r="H103">
            <v>4.0767386091127102E-2</v>
          </cell>
          <cell r="I103">
            <v>0</v>
          </cell>
          <cell r="J103">
            <v>0</v>
          </cell>
          <cell r="K103">
            <v>4.4496487119437898E-2</v>
          </cell>
          <cell r="L103">
            <v>1.0914726546356237</v>
          </cell>
          <cell r="M103">
            <v>0</v>
          </cell>
          <cell r="N103">
            <v>0</v>
          </cell>
        </row>
        <row r="104">
          <cell r="D104">
            <v>2349</v>
          </cell>
          <cell r="E104" t="str">
            <v>Shooter's Grove Primary School</v>
          </cell>
          <cell r="G104">
            <v>356</v>
          </cell>
          <cell r="H104">
            <v>2.5069637883008401E-2</v>
          </cell>
          <cell r="I104">
            <v>0</v>
          </cell>
          <cell r="J104">
            <v>0</v>
          </cell>
          <cell r="K104">
            <v>4.49438202247191E-2</v>
          </cell>
          <cell r="L104">
            <v>1.7927590511860143</v>
          </cell>
          <cell r="M104">
            <v>0</v>
          </cell>
          <cell r="N104">
            <v>0</v>
          </cell>
        </row>
        <row r="105">
          <cell r="D105">
            <v>2360</v>
          </cell>
          <cell r="E105" t="str">
            <v>Shortbrook Primary School</v>
          </cell>
          <cell r="G105">
            <v>85</v>
          </cell>
          <cell r="H105">
            <v>0.107142857142857</v>
          </cell>
          <cell r="I105">
            <v>3.959999999999988</v>
          </cell>
          <cell r="J105">
            <v>3.8999999999999599</v>
          </cell>
          <cell r="K105">
            <v>0.105882352941176</v>
          </cell>
          <cell r="L105">
            <v>0.98823529411764399</v>
          </cell>
          <cell r="M105">
            <v>4.5882352941175999E-2</v>
          </cell>
          <cell r="N105">
            <v>3743.9999999999613</v>
          </cell>
        </row>
        <row r="106">
          <cell r="D106">
            <v>2009</v>
          </cell>
          <cell r="E106" t="str">
            <v>Southey Green Primary School and Nurseries</v>
          </cell>
          <cell r="G106">
            <v>620</v>
          </cell>
          <cell r="H106">
            <v>6.7103109656301105E-2</v>
          </cell>
          <cell r="I106">
            <v>4.3399999999999768</v>
          </cell>
          <cell r="J106">
            <v>0</v>
          </cell>
          <cell r="K106">
            <v>5.8064516129032302E-2</v>
          </cell>
          <cell r="L106">
            <v>0.86530291109362822</v>
          </cell>
          <cell r="M106">
            <v>0</v>
          </cell>
          <cell r="N106">
            <v>0</v>
          </cell>
        </row>
        <row r="107">
          <cell r="D107">
            <v>2329</v>
          </cell>
          <cell r="E107" t="str">
            <v>Springfield Primary School</v>
          </cell>
          <cell r="G107">
            <v>200</v>
          </cell>
          <cell r="H107">
            <v>0.105769230769231</v>
          </cell>
          <cell r="I107">
            <v>9.5200000000000493</v>
          </cell>
          <cell r="J107">
            <v>10</v>
          </cell>
          <cell r="K107">
            <v>0.11</v>
          </cell>
          <cell r="L107">
            <v>1.0399999999999976</v>
          </cell>
          <cell r="M107">
            <v>0.05</v>
          </cell>
          <cell r="N107">
            <v>9600</v>
          </cell>
        </row>
        <row r="108">
          <cell r="D108">
            <v>5202</v>
          </cell>
          <cell r="E108" t="str">
            <v>St Ann's Catholic Primary School, A Voluntary Academy</v>
          </cell>
          <cell r="G108">
            <v>101</v>
          </cell>
          <cell r="H108">
            <v>7.0707070707070704E-2</v>
          </cell>
          <cell r="I108">
            <v>1.06</v>
          </cell>
          <cell r="J108">
            <v>0</v>
          </cell>
          <cell r="K108">
            <v>3.9603960396039598E-2</v>
          </cell>
          <cell r="L108">
            <v>0.56011315417256002</v>
          </cell>
          <cell r="M108">
            <v>0</v>
          </cell>
          <cell r="N108">
            <v>0</v>
          </cell>
        </row>
        <row r="109">
          <cell r="D109">
            <v>3402</v>
          </cell>
          <cell r="E109" t="str">
            <v>St Catherine's Catholic Primary School (Hallam)</v>
          </cell>
          <cell r="G109">
            <v>427</v>
          </cell>
          <cell r="H109">
            <v>2.1377672209026099E-2</v>
          </cell>
          <cell r="I109">
            <v>0</v>
          </cell>
          <cell r="J109">
            <v>0</v>
          </cell>
          <cell r="K109">
            <v>1.63934426229508E-2</v>
          </cell>
          <cell r="L109">
            <v>0.76684881602914401</v>
          </cell>
          <cell r="M109">
            <v>0</v>
          </cell>
          <cell r="N109">
            <v>0</v>
          </cell>
        </row>
        <row r="110">
          <cell r="D110">
            <v>2017</v>
          </cell>
          <cell r="E110" t="str">
            <v>St John Fisher Primary, A Catholic Voluntary Academy</v>
          </cell>
          <cell r="G110">
            <v>209</v>
          </cell>
          <cell r="H110">
            <v>3.3653846153846201E-2</v>
          </cell>
          <cell r="I110">
            <v>0</v>
          </cell>
          <cell r="J110">
            <v>0</v>
          </cell>
          <cell r="K110">
            <v>4.7846889952153103E-2</v>
          </cell>
          <cell r="L110">
            <v>1.4217361585782617</v>
          </cell>
          <cell r="M110">
            <v>0</v>
          </cell>
          <cell r="N110">
            <v>0</v>
          </cell>
        </row>
        <row r="111">
          <cell r="D111">
            <v>5203</v>
          </cell>
          <cell r="E111" t="str">
            <v>St Joseph's Primary School</v>
          </cell>
          <cell r="G111">
            <v>209</v>
          </cell>
          <cell r="H111">
            <v>4.8309178743961401E-2</v>
          </cell>
          <cell r="I111">
            <v>0</v>
          </cell>
          <cell r="J111">
            <v>0</v>
          </cell>
          <cell r="K111">
            <v>2.8708133971291901E-2</v>
          </cell>
          <cell r="L111">
            <v>0.59425837320574182</v>
          </cell>
          <cell r="M111">
            <v>0</v>
          </cell>
          <cell r="N111">
            <v>0</v>
          </cell>
        </row>
        <row r="112">
          <cell r="D112">
            <v>3406</v>
          </cell>
          <cell r="E112" t="str">
            <v>St Marie's School, A Catholic Voluntary Academy</v>
          </cell>
          <cell r="G112">
            <v>213</v>
          </cell>
          <cell r="H112">
            <v>2.3148148148148098E-2</v>
          </cell>
          <cell r="I112">
            <v>0</v>
          </cell>
          <cell r="J112">
            <v>0</v>
          </cell>
          <cell r="K112">
            <v>2.3474178403755899E-2</v>
          </cell>
          <cell r="L112">
            <v>1.0140845070422571</v>
          </cell>
          <cell r="M112">
            <v>0</v>
          </cell>
          <cell r="N112">
            <v>0</v>
          </cell>
        </row>
        <row r="113">
          <cell r="D113">
            <v>2020</v>
          </cell>
          <cell r="E113" t="str">
            <v>St Mary's Church of England Primary School</v>
          </cell>
          <cell r="G113">
            <v>210</v>
          </cell>
          <cell r="H113">
            <v>0.11274509803921599</v>
          </cell>
          <cell r="I113">
            <v>10.760000000000064</v>
          </cell>
          <cell r="J113">
            <v>6.4000000000000057</v>
          </cell>
          <cell r="K113">
            <v>9.0476190476190502E-2</v>
          </cell>
          <cell r="L113">
            <v>0.80248447204968743</v>
          </cell>
          <cell r="M113">
            <v>3.0476190476190504E-2</v>
          </cell>
          <cell r="N113">
            <v>6144.0000000000055</v>
          </cell>
        </row>
        <row r="114">
          <cell r="D114">
            <v>3423</v>
          </cell>
          <cell r="E114" t="str">
            <v>St Mary's Primary School, A Catholic Voluntary Academy</v>
          </cell>
          <cell r="G114">
            <v>176</v>
          </cell>
          <cell r="H114">
            <v>2.27272727272727E-2</v>
          </cell>
          <cell r="I114">
            <v>0</v>
          </cell>
          <cell r="J114">
            <v>0</v>
          </cell>
          <cell r="K114">
            <v>3.4090909090909102E-2</v>
          </cell>
          <cell r="L114">
            <v>1.5000000000000022</v>
          </cell>
          <cell r="M114">
            <v>0</v>
          </cell>
          <cell r="N114">
            <v>0</v>
          </cell>
        </row>
        <row r="115">
          <cell r="D115">
            <v>5207</v>
          </cell>
          <cell r="E115" t="str">
            <v>St Patrick's Catholic Voluntary Academy</v>
          </cell>
          <cell r="G115">
            <v>279</v>
          </cell>
          <cell r="H115">
            <v>1.7921146953405E-2</v>
          </cell>
          <cell r="I115">
            <v>0</v>
          </cell>
          <cell r="J115">
            <v>0</v>
          </cell>
          <cell r="K115">
            <v>2.5089605734767002E-2</v>
          </cell>
          <cell r="L115">
            <v>1.4000000000000001</v>
          </cell>
          <cell r="M115">
            <v>0</v>
          </cell>
          <cell r="N115">
            <v>0</v>
          </cell>
        </row>
        <row r="116">
          <cell r="D116">
            <v>5208</v>
          </cell>
          <cell r="E116" t="str">
            <v>St Theresa's Catholic Primary School</v>
          </cell>
          <cell r="G116">
            <v>207</v>
          </cell>
          <cell r="H116">
            <v>1.9323671497584499E-2</v>
          </cell>
          <cell r="I116">
            <v>0</v>
          </cell>
          <cell r="J116">
            <v>0</v>
          </cell>
          <cell r="K116">
            <v>2.41545893719807E-2</v>
          </cell>
          <cell r="L116">
            <v>1.250000000000004</v>
          </cell>
          <cell r="M116">
            <v>0</v>
          </cell>
          <cell r="N116">
            <v>0</v>
          </cell>
        </row>
        <row r="117">
          <cell r="D117">
            <v>3424</v>
          </cell>
          <cell r="E117" t="str">
            <v>St Thomas More Catholic Primary, A Voluntary Academy</v>
          </cell>
          <cell r="G117">
            <v>206</v>
          </cell>
          <cell r="H117">
            <v>3.3653846153846201E-2</v>
          </cell>
          <cell r="I117">
            <v>0</v>
          </cell>
          <cell r="J117">
            <v>0</v>
          </cell>
          <cell r="K117">
            <v>3.8834951456310697E-2</v>
          </cell>
          <cell r="L117">
            <v>1.1539528432732304</v>
          </cell>
          <cell r="M117">
            <v>0</v>
          </cell>
          <cell r="N117">
            <v>0</v>
          </cell>
        </row>
        <row r="118">
          <cell r="D118">
            <v>3414</v>
          </cell>
          <cell r="E118" t="str">
            <v>St Thomas of Canterbury School, a Catholic Voluntary Academy</v>
          </cell>
          <cell r="G118">
            <v>203</v>
          </cell>
          <cell r="H118">
            <v>9.5238095238095195E-3</v>
          </cell>
          <cell r="I118">
            <v>0</v>
          </cell>
          <cell r="J118">
            <v>0</v>
          </cell>
          <cell r="K118">
            <v>9.8522167487684695E-3</v>
          </cell>
          <cell r="L118">
            <v>1.0344827586206897</v>
          </cell>
          <cell r="M118">
            <v>0</v>
          </cell>
          <cell r="N118">
            <v>0</v>
          </cell>
        </row>
        <row r="119">
          <cell r="D119">
            <v>3412</v>
          </cell>
          <cell r="E119" t="str">
            <v>St Wilfrid's Catholic Primary School</v>
          </cell>
          <cell r="G119">
            <v>291</v>
          </cell>
          <cell r="H119">
            <v>2.3569023569023601E-2</v>
          </cell>
          <cell r="I119">
            <v>0</v>
          </cell>
          <cell r="J119">
            <v>0</v>
          </cell>
          <cell r="K119">
            <v>3.09278350515464E-2</v>
          </cell>
          <cell r="L119">
            <v>1.3122238586156099</v>
          </cell>
          <cell r="M119">
            <v>0</v>
          </cell>
          <cell r="N119">
            <v>0</v>
          </cell>
        </row>
        <row r="120">
          <cell r="D120">
            <v>2294</v>
          </cell>
          <cell r="E120" t="str">
            <v>Stannington Infant School</v>
          </cell>
          <cell r="G120">
            <v>174</v>
          </cell>
          <cell r="H120">
            <v>0</v>
          </cell>
          <cell r="I120">
            <v>0</v>
          </cell>
          <cell r="J120">
            <v>0</v>
          </cell>
          <cell r="K120">
            <v>1.1494252873563199E-2</v>
          </cell>
          <cell r="L120">
            <v>0</v>
          </cell>
          <cell r="M120">
            <v>0</v>
          </cell>
          <cell r="N120">
            <v>0</v>
          </cell>
        </row>
        <row r="121">
          <cell r="D121">
            <v>2303</v>
          </cell>
          <cell r="E121" t="str">
            <v>Stocksbridge Junior School</v>
          </cell>
          <cell r="G121">
            <v>278</v>
          </cell>
          <cell r="H121">
            <v>4.4067796610169498E-2</v>
          </cell>
          <cell r="I121">
            <v>0</v>
          </cell>
          <cell r="J121">
            <v>0</v>
          </cell>
          <cell r="K121">
            <v>1.7985611510791401E-2</v>
          </cell>
          <cell r="L121">
            <v>0.40813503043718941</v>
          </cell>
          <cell r="M121">
            <v>0</v>
          </cell>
          <cell r="N121">
            <v>0</v>
          </cell>
        </row>
        <row r="122">
          <cell r="D122">
            <v>2302</v>
          </cell>
          <cell r="E122" t="str">
            <v>Stocksbridge Nursery Infant School</v>
          </cell>
          <cell r="G122">
            <v>198</v>
          </cell>
          <cell r="H122">
            <v>5.0505050505050501E-3</v>
          </cell>
          <cell r="I122">
            <v>0</v>
          </cell>
          <cell r="J122">
            <v>0</v>
          </cell>
          <cell r="K122">
            <v>1.01010101010101E-2</v>
          </cell>
          <cell r="L122">
            <v>2</v>
          </cell>
          <cell r="M122">
            <v>0</v>
          </cell>
          <cell r="N122">
            <v>0</v>
          </cell>
        </row>
        <row r="123">
          <cell r="D123">
            <v>2350</v>
          </cell>
          <cell r="E123" t="str">
            <v>Stradbroke Primary School</v>
          </cell>
          <cell r="G123">
            <v>416</v>
          </cell>
          <cell r="H123">
            <v>3.8929440389294398E-2</v>
          </cell>
          <cell r="I123">
            <v>0</v>
          </cell>
          <cell r="J123">
            <v>0</v>
          </cell>
          <cell r="K123">
            <v>3.6057692307692298E-2</v>
          </cell>
          <cell r="L123">
            <v>0.92623197115384603</v>
          </cell>
          <cell r="M123">
            <v>0</v>
          </cell>
          <cell r="N123">
            <v>0</v>
          </cell>
        </row>
        <row r="124">
          <cell r="D124">
            <v>2230</v>
          </cell>
          <cell r="E124" t="str">
            <v>Tinsley Meadows Primary School</v>
          </cell>
          <cell r="G124">
            <v>529</v>
          </cell>
          <cell r="H124">
            <v>9.1743119266055106E-2</v>
          </cell>
          <cell r="I124">
            <v>17.300000000000033</v>
          </cell>
          <cell r="J124">
            <v>20.259999999999984</v>
          </cell>
          <cell r="K124">
            <v>9.8298676748582198E-2</v>
          </cell>
          <cell r="L124">
            <v>1.0714555765595453</v>
          </cell>
          <cell r="M124">
            <v>3.82986767485822E-2</v>
          </cell>
          <cell r="N124">
            <v>19449.599999999984</v>
          </cell>
        </row>
        <row r="125">
          <cell r="D125">
            <v>5206</v>
          </cell>
          <cell r="E125" t="str">
            <v>Totley All Saints Church of England Voluntary Aided Primary School</v>
          </cell>
          <cell r="G125">
            <v>210</v>
          </cell>
          <cell r="H125">
            <v>2.3696682464454999E-2</v>
          </cell>
          <cell r="I125">
            <v>0</v>
          </cell>
          <cell r="J125">
            <v>0</v>
          </cell>
          <cell r="K125">
            <v>2.3809523809523801E-2</v>
          </cell>
          <cell r="L125">
            <v>1.0047619047619034</v>
          </cell>
          <cell r="M125">
            <v>0</v>
          </cell>
          <cell r="N125">
            <v>0</v>
          </cell>
        </row>
        <row r="126">
          <cell r="D126">
            <v>2203</v>
          </cell>
          <cell r="E126" t="str">
            <v>Totley Primary School</v>
          </cell>
          <cell r="G126">
            <v>423</v>
          </cell>
          <cell r="H126">
            <v>1.8912529550827398E-2</v>
          </cell>
          <cell r="I126">
            <v>0</v>
          </cell>
          <cell r="J126">
            <v>0</v>
          </cell>
          <cell r="K126">
            <v>2.1276595744680899E-2</v>
          </cell>
          <cell r="L126">
            <v>1.125000000000004</v>
          </cell>
          <cell r="M126">
            <v>0</v>
          </cell>
          <cell r="N126">
            <v>0</v>
          </cell>
        </row>
        <row r="127">
          <cell r="D127">
            <v>2351</v>
          </cell>
          <cell r="E127" t="str">
            <v>Walkley Primary School</v>
          </cell>
          <cell r="G127">
            <v>386</v>
          </cell>
          <cell r="H127">
            <v>7.9575596816976096E-2</v>
          </cell>
          <cell r="I127">
            <v>7.3799999999999892</v>
          </cell>
          <cell r="J127">
            <v>5.8400000000000079</v>
          </cell>
          <cell r="K127">
            <v>7.5129533678756494E-2</v>
          </cell>
          <cell r="L127">
            <v>0.94412780656304029</v>
          </cell>
          <cell r="M127">
            <v>1.5129533678756496E-2</v>
          </cell>
          <cell r="N127">
            <v>5606.4000000000078</v>
          </cell>
        </row>
        <row r="128">
          <cell r="D128">
            <v>3432</v>
          </cell>
          <cell r="E128" t="str">
            <v>Watercliffe Meadow Community Primary School</v>
          </cell>
          <cell r="G128">
            <v>412</v>
          </cell>
          <cell r="H128">
            <v>5.5690072639225201E-2</v>
          </cell>
          <cell r="I128">
            <v>0</v>
          </cell>
          <cell r="J128">
            <v>0</v>
          </cell>
          <cell r="K128">
            <v>3.4146341463414602E-2</v>
          </cell>
          <cell r="L128">
            <v>0.61314952279957502</v>
          </cell>
          <cell r="M128">
            <v>0</v>
          </cell>
          <cell r="N128">
            <v>0</v>
          </cell>
        </row>
        <row r="129">
          <cell r="D129">
            <v>2319</v>
          </cell>
          <cell r="E129" t="str">
            <v>Waterthorpe Infant School</v>
          </cell>
          <cell r="G129">
            <v>124</v>
          </cell>
          <cell r="H129">
            <v>2.9850746268656699E-2</v>
          </cell>
          <cell r="I129">
            <v>0</v>
          </cell>
          <cell r="J129">
            <v>0</v>
          </cell>
          <cell r="K129">
            <v>3.2258064516128997E-2</v>
          </cell>
          <cell r="L129">
            <v>1.0806451612903221</v>
          </cell>
          <cell r="M129">
            <v>0</v>
          </cell>
          <cell r="N129">
            <v>0</v>
          </cell>
        </row>
        <row r="130">
          <cell r="D130">
            <v>2352</v>
          </cell>
          <cell r="E130" t="str">
            <v>Westways Primary School</v>
          </cell>
          <cell r="G130">
            <v>582</v>
          </cell>
          <cell r="H130">
            <v>9.4827586206896505E-2</v>
          </cell>
          <cell r="I130">
            <v>20.199999999999974</v>
          </cell>
          <cell r="J130">
            <v>32.079999999999792</v>
          </cell>
          <cell r="K130">
            <v>0.11512027491408899</v>
          </cell>
          <cell r="L130">
            <v>1.2139956263667573</v>
          </cell>
          <cell r="M130">
            <v>5.5120274914088996E-2</v>
          </cell>
          <cell r="N130">
            <v>30796.799999999799</v>
          </cell>
        </row>
        <row r="131">
          <cell r="D131">
            <v>2311</v>
          </cell>
          <cell r="E131" t="str">
            <v>Wharncliffe Side Primary School</v>
          </cell>
          <cell r="G131">
            <v>131</v>
          </cell>
          <cell r="H131">
            <v>4.92957746478873E-2</v>
          </cell>
          <cell r="I131">
            <v>0</v>
          </cell>
          <cell r="J131">
            <v>0</v>
          </cell>
          <cell r="K131">
            <v>4.58015267175573E-2</v>
          </cell>
          <cell r="L131">
            <v>0.92911668484187715</v>
          </cell>
          <cell r="M131">
            <v>0</v>
          </cell>
          <cell r="N131">
            <v>0</v>
          </cell>
        </row>
        <row r="132">
          <cell r="D132">
            <v>2040</v>
          </cell>
          <cell r="E132" t="str">
            <v>Whiteways Primary School</v>
          </cell>
          <cell r="G132">
            <v>386</v>
          </cell>
          <cell r="H132">
            <v>0.12311557788944701</v>
          </cell>
          <cell r="I132">
            <v>25.624924623115486</v>
          </cell>
          <cell r="J132">
            <v>20.404304461942086</v>
          </cell>
          <cell r="K132">
            <v>0.112860892388451</v>
          </cell>
          <cell r="L132">
            <v>0.91670684021639959</v>
          </cell>
          <cell r="M132">
            <v>5.2860892388451E-2</v>
          </cell>
          <cell r="N132">
            <v>19588.132283464402</v>
          </cell>
        </row>
        <row r="133">
          <cell r="D133">
            <v>2027</v>
          </cell>
          <cell r="E133" t="str">
            <v>Wincobank Nursery and Infant Academy</v>
          </cell>
          <cell r="G133">
            <v>123</v>
          </cell>
          <cell r="H133">
            <v>5.8394160583941597E-2</v>
          </cell>
          <cell r="I133">
            <v>0</v>
          </cell>
          <cell r="J133">
            <v>2.6200000000000019</v>
          </cell>
          <cell r="K133">
            <v>8.1300813008130093E-2</v>
          </cell>
          <cell r="L133">
            <v>1.3922764227642281</v>
          </cell>
          <cell r="M133">
            <v>2.1300813008130096E-2</v>
          </cell>
          <cell r="N133">
            <v>2515.2000000000016</v>
          </cell>
        </row>
        <row r="134">
          <cell r="D134">
            <v>2361</v>
          </cell>
          <cell r="E134" t="str">
            <v>Windmill Hill Primary School</v>
          </cell>
          <cell r="G134">
            <v>301</v>
          </cell>
          <cell r="H134">
            <v>3.1746031746031703E-2</v>
          </cell>
          <cell r="I134">
            <v>0</v>
          </cell>
          <cell r="J134">
            <v>0</v>
          </cell>
          <cell r="K134">
            <v>2.32558139534884E-2</v>
          </cell>
          <cell r="L134">
            <v>0.73255813953488558</v>
          </cell>
          <cell r="M134">
            <v>0</v>
          </cell>
          <cell r="N134">
            <v>0</v>
          </cell>
        </row>
        <row r="135">
          <cell r="D135">
            <v>2043</v>
          </cell>
          <cell r="E135" t="str">
            <v>Wisewood Community Primary School</v>
          </cell>
          <cell r="G135">
            <v>165</v>
          </cell>
          <cell r="H135">
            <v>7.69230769230769E-2</v>
          </cell>
          <cell r="I135">
            <v>2.6399999999999966</v>
          </cell>
          <cell r="J135">
            <v>12.099999999999945</v>
          </cell>
          <cell r="K135">
            <v>0.133333333333333</v>
          </cell>
          <cell r="L135">
            <v>1.7333333333333296</v>
          </cell>
          <cell r="M135">
            <v>7.3333333333333001E-2</v>
          </cell>
          <cell r="N135">
            <v>11615.999999999947</v>
          </cell>
        </row>
        <row r="136">
          <cell r="D136">
            <v>2139</v>
          </cell>
          <cell r="E136" t="str">
            <v>Woodhouse West Primary School</v>
          </cell>
          <cell r="G136">
            <v>361</v>
          </cell>
          <cell r="H136">
            <v>8.8888888888888906E-2</v>
          </cell>
          <cell r="I136">
            <v>10.400000000000007</v>
          </cell>
          <cell r="J136">
            <v>21.459444444444287</v>
          </cell>
          <cell r="K136">
            <v>0.11944444444444401</v>
          </cell>
          <cell r="L136">
            <v>1.3437499999999949</v>
          </cell>
          <cell r="M136">
            <v>5.9444444444444008E-2</v>
          </cell>
          <cell r="N136">
            <v>20601.066666666517</v>
          </cell>
        </row>
        <row r="137">
          <cell r="D137">
            <v>2034</v>
          </cell>
          <cell r="E137" t="str">
            <v>Woodlands Primary School</v>
          </cell>
          <cell r="G137">
            <v>403</v>
          </cell>
          <cell r="H137">
            <v>0.10659898477157401</v>
          </cell>
          <cell r="I137">
            <v>18.406598984771733</v>
          </cell>
          <cell r="J137">
            <v>18.819999999999926</v>
          </cell>
          <cell r="K137">
            <v>0.106699751861042</v>
          </cell>
          <cell r="L137">
            <v>1.0009452912678665</v>
          </cell>
          <cell r="M137">
            <v>4.6699751861041999E-2</v>
          </cell>
          <cell r="N137">
            <v>18067.199999999928</v>
          </cell>
        </row>
        <row r="138">
          <cell r="D138">
            <v>2324</v>
          </cell>
          <cell r="E138" t="str">
            <v>Woodseats Primary School</v>
          </cell>
          <cell r="G138">
            <v>369</v>
          </cell>
          <cell r="H138">
            <v>7.2022160664820006E-2</v>
          </cell>
          <cell r="I138">
            <v>4.3640443213296631</v>
          </cell>
          <cell r="J138">
            <v>15.163278688524448</v>
          </cell>
          <cell r="K138">
            <v>0.101092896174863</v>
          </cell>
          <cell r="L138">
            <v>1.4036359815048274</v>
          </cell>
          <cell r="M138">
            <v>4.1092896174863003E-2</v>
          </cell>
          <cell r="N138">
            <v>14556.74754098347</v>
          </cell>
        </row>
        <row r="139">
          <cell r="D139">
            <v>2327</v>
          </cell>
          <cell r="E139" t="str">
            <v>Woodthorpe Primary School</v>
          </cell>
          <cell r="G139">
            <v>398</v>
          </cell>
          <cell r="H139">
            <v>4.9261083743842402E-2</v>
          </cell>
          <cell r="I139">
            <v>0</v>
          </cell>
          <cell r="J139">
            <v>0</v>
          </cell>
          <cell r="K139">
            <v>5.7934508816120903E-2</v>
          </cell>
          <cell r="L139">
            <v>1.1760705289672535</v>
          </cell>
          <cell r="M139">
            <v>0</v>
          </cell>
          <cell r="N139">
            <v>0</v>
          </cell>
        </row>
        <row r="140">
          <cell r="D140">
            <v>2321</v>
          </cell>
          <cell r="E140" t="str">
            <v>Wybourn Community Primary &amp; Nursery School</v>
          </cell>
          <cell r="G140">
            <v>420</v>
          </cell>
          <cell r="H140">
            <v>3.3018867924528301E-2</v>
          </cell>
          <cell r="I140">
            <v>0</v>
          </cell>
          <cell r="J140">
            <v>0</v>
          </cell>
          <cell r="K140">
            <v>3.3333333333333298E-2</v>
          </cell>
          <cell r="L140">
            <v>1.0095238095238084</v>
          </cell>
          <cell r="M140">
            <v>0</v>
          </cell>
          <cell r="N140">
            <v>0</v>
          </cell>
        </row>
        <row r="141">
          <cell r="D141">
            <v>0</v>
          </cell>
          <cell r="E141">
            <v>0</v>
          </cell>
        </row>
        <row r="142">
          <cell r="D142">
            <v>0</v>
          </cell>
          <cell r="E142" t="str">
            <v>Total Primary</v>
          </cell>
          <cell r="G142">
            <v>43254</v>
          </cell>
          <cell r="J142">
            <v>653.86453675506095</v>
          </cell>
          <cell r="M142">
            <v>1.5116857094258588E-2</v>
          </cell>
          <cell r="N142">
            <v>627709.95528485847</v>
          </cell>
        </row>
        <row r="143">
          <cell r="D143">
            <v>0</v>
          </cell>
          <cell r="E143">
            <v>0</v>
          </cell>
          <cell r="K143">
            <v>52</v>
          </cell>
        </row>
        <row r="144">
          <cell r="D144">
            <v>5401</v>
          </cell>
          <cell r="E144" t="str">
            <v>All Saints' Catholic High School</v>
          </cell>
          <cell r="G144">
            <v>1040</v>
          </cell>
          <cell r="H144">
            <v>2.5218234723569301E-2</v>
          </cell>
          <cell r="I144">
            <v>0</v>
          </cell>
          <cell r="J144">
            <v>0</v>
          </cell>
          <cell r="K144">
            <v>3.17919075144509E-2</v>
          </cell>
          <cell r="L144">
            <v>1.260671409515344</v>
          </cell>
          <cell r="M144">
            <v>0</v>
          </cell>
          <cell r="N144">
            <v>0</v>
          </cell>
        </row>
        <row r="145">
          <cell r="D145">
            <v>4017</v>
          </cell>
          <cell r="E145" t="str">
            <v>Bradfield School</v>
          </cell>
          <cell r="G145">
            <v>1086</v>
          </cell>
          <cell r="H145">
            <v>1.7857142857142901E-2</v>
          </cell>
          <cell r="I145">
            <v>0</v>
          </cell>
          <cell r="J145">
            <v>0</v>
          </cell>
          <cell r="K145">
            <v>1.9372693726937298E-2</v>
          </cell>
          <cell r="L145">
            <v>1.0848708487084859</v>
          </cell>
          <cell r="M145">
            <v>0</v>
          </cell>
          <cell r="N145">
            <v>0</v>
          </cell>
        </row>
        <row r="146">
          <cell r="D146">
            <v>4000</v>
          </cell>
          <cell r="E146" t="str">
            <v>Chaucer School</v>
          </cell>
          <cell r="G146">
            <v>822</v>
          </cell>
          <cell r="H146">
            <v>4.5508982035928097E-2</v>
          </cell>
          <cell r="I146">
            <v>0</v>
          </cell>
          <cell r="J146">
            <v>14.065556915544656</v>
          </cell>
          <cell r="K146">
            <v>7.7111383108935103E-2</v>
          </cell>
          <cell r="L146">
            <v>1.6944211814726546</v>
          </cell>
          <cell r="M146">
            <v>1.7111383108935105E-2</v>
          </cell>
          <cell r="N146">
            <v>19410.468543451625</v>
          </cell>
        </row>
        <row r="147">
          <cell r="D147">
            <v>4012</v>
          </cell>
          <cell r="E147" t="str">
            <v>Ecclesfield School</v>
          </cell>
          <cell r="G147">
            <v>1718</v>
          </cell>
          <cell r="H147">
            <v>2.1226415094339601E-2</v>
          </cell>
          <cell r="I147">
            <v>0</v>
          </cell>
          <cell r="J147">
            <v>0</v>
          </cell>
          <cell r="K147">
            <v>3.0921820303383901E-2</v>
          </cell>
          <cell r="L147">
            <v>1.4567613120705318</v>
          </cell>
          <cell r="M147">
            <v>0</v>
          </cell>
          <cell r="N147">
            <v>0</v>
          </cell>
        </row>
        <row r="148">
          <cell r="D148">
            <v>4280</v>
          </cell>
          <cell r="E148" t="str">
            <v>Fir Vale School</v>
          </cell>
          <cell r="G148">
            <v>1026</v>
          </cell>
          <cell r="H148">
            <v>0.12720156555772999</v>
          </cell>
          <cell r="I148">
            <v>68.881604696673236</v>
          </cell>
          <cell r="J148">
            <v>67.06683643486744</v>
          </cell>
          <cell r="K148">
            <v>0.12536728697355501</v>
          </cell>
          <cell r="L148">
            <v>0.98557974836133211</v>
          </cell>
          <cell r="M148">
            <v>6.5367286973555011E-2</v>
          </cell>
          <cell r="N148">
            <v>92552.234280117074</v>
          </cell>
        </row>
        <row r="149">
          <cell r="D149">
            <v>4003</v>
          </cell>
          <cell r="E149" t="str">
            <v>Firth Park Academy</v>
          </cell>
          <cell r="G149">
            <v>1177</v>
          </cell>
          <cell r="H149">
            <v>5.8469475494410998E-2</v>
          </cell>
          <cell r="I149">
            <v>0</v>
          </cell>
          <cell r="J149">
            <v>0</v>
          </cell>
          <cell r="K149">
            <v>4.6768707482993201E-2</v>
          </cell>
          <cell r="L149">
            <v>0.79988245298119265</v>
          </cell>
          <cell r="M149">
            <v>0</v>
          </cell>
          <cell r="N149">
            <v>0</v>
          </cell>
        </row>
        <row r="150">
          <cell r="D150">
            <v>4007</v>
          </cell>
          <cell r="E150" t="str">
            <v>Forge Valley School</v>
          </cell>
          <cell r="G150">
            <v>1275</v>
          </cell>
          <cell r="H150">
            <v>2.6634382566585998E-2</v>
          </cell>
          <cell r="I150">
            <v>0</v>
          </cell>
          <cell r="J150">
            <v>0</v>
          </cell>
          <cell r="K150">
            <v>3.61067503924647E-2</v>
          </cell>
          <cell r="L150">
            <v>1.3556443556443543</v>
          </cell>
          <cell r="M150">
            <v>0</v>
          </cell>
          <cell r="N150">
            <v>0</v>
          </cell>
        </row>
        <row r="151">
          <cell r="D151">
            <v>4278</v>
          </cell>
          <cell r="E151" t="str">
            <v>Handsworth Grange Community Sports College</v>
          </cell>
          <cell r="G151">
            <v>992</v>
          </cell>
          <cell r="H151">
            <v>1.78041543026706E-2</v>
          </cell>
          <cell r="I151">
            <v>0</v>
          </cell>
          <cell r="J151">
            <v>0</v>
          </cell>
          <cell r="K151">
            <v>1.5151515151515201E-2</v>
          </cell>
          <cell r="L151">
            <v>0.85101010101010488</v>
          </cell>
          <cell r="M151">
            <v>0</v>
          </cell>
          <cell r="N151">
            <v>0</v>
          </cell>
        </row>
        <row r="152">
          <cell r="D152">
            <v>4257</v>
          </cell>
          <cell r="E152" t="str">
            <v>High Storrs School</v>
          </cell>
          <cell r="G152">
            <v>1208</v>
          </cell>
          <cell r="H152">
            <v>1.9801980198019799E-2</v>
          </cell>
          <cell r="I152">
            <v>0</v>
          </cell>
          <cell r="J152">
            <v>0</v>
          </cell>
          <cell r="K152">
            <v>1.6638935108153102E-2</v>
          </cell>
          <cell r="L152">
            <v>0.84026622296173181</v>
          </cell>
          <cell r="M152">
            <v>0</v>
          </cell>
          <cell r="N152">
            <v>0</v>
          </cell>
        </row>
        <row r="153">
          <cell r="D153">
            <v>4230</v>
          </cell>
          <cell r="E153" t="str">
            <v>King Ecgbert School</v>
          </cell>
          <cell r="G153">
            <v>1069</v>
          </cell>
          <cell r="H153">
            <v>2.4271844660194199E-2</v>
          </cell>
          <cell r="I153">
            <v>0</v>
          </cell>
          <cell r="J153">
            <v>0</v>
          </cell>
          <cell r="K153">
            <v>3.27408793264733E-2</v>
          </cell>
          <cell r="L153">
            <v>1.3489242282506986</v>
          </cell>
          <cell r="M153">
            <v>0</v>
          </cell>
          <cell r="N153">
            <v>0</v>
          </cell>
        </row>
        <row r="154">
          <cell r="D154">
            <v>4259</v>
          </cell>
          <cell r="E154" t="str">
            <v>King Edward VII School</v>
          </cell>
          <cell r="G154">
            <v>1145</v>
          </cell>
          <cell r="H154">
            <v>4.7410008779631301E-2</v>
          </cell>
          <cell r="I154">
            <v>0</v>
          </cell>
          <cell r="J154">
            <v>0</v>
          </cell>
          <cell r="K154">
            <v>5.4195804195804199E-2</v>
          </cell>
          <cell r="L154">
            <v>1.143130018130017</v>
          </cell>
          <cell r="M154">
            <v>0</v>
          </cell>
          <cell r="N154">
            <v>0</v>
          </cell>
        </row>
        <row r="155">
          <cell r="D155">
            <v>4279</v>
          </cell>
          <cell r="E155" t="str">
            <v>Meadowhead School Academy Trust</v>
          </cell>
          <cell r="G155">
            <v>1636</v>
          </cell>
          <cell r="H155">
            <v>4.5843520782396098E-2</v>
          </cell>
          <cell r="I155">
            <v>0</v>
          </cell>
          <cell r="J155">
            <v>0</v>
          </cell>
          <cell r="K155">
            <v>3.9167686658506701E-2</v>
          </cell>
          <cell r="L155">
            <v>0.85437780497755933</v>
          </cell>
          <cell r="M155">
            <v>0</v>
          </cell>
          <cell r="N155">
            <v>0</v>
          </cell>
        </row>
        <row r="156">
          <cell r="D156">
            <v>4015</v>
          </cell>
          <cell r="E156" t="str">
            <v>Mercia School</v>
          </cell>
          <cell r="G156">
            <v>844</v>
          </cell>
          <cell r="H156">
            <v>1.40485312899106E-2</v>
          </cell>
          <cell r="I156">
            <v>0</v>
          </cell>
          <cell r="J156">
            <v>0</v>
          </cell>
          <cell r="K156">
            <v>2.0166073546856501E-2</v>
          </cell>
          <cell r="L156">
            <v>1.4354577806535127</v>
          </cell>
          <cell r="M156">
            <v>0</v>
          </cell>
          <cell r="N156">
            <v>0</v>
          </cell>
        </row>
        <row r="157">
          <cell r="D157">
            <v>4008</v>
          </cell>
          <cell r="E157" t="str">
            <v>Newfield Secondary School</v>
          </cell>
          <cell r="G157">
            <v>1041</v>
          </cell>
          <cell r="H157">
            <v>3.4220532319391601E-2</v>
          </cell>
          <cell r="I157">
            <v>0</v>
          </cell>
          <cell r="J157">
            <v>0</v>
          </cell>
          <cell r="K157">
            <v>3.2660902977905901E-2</v>
          </cell>
          <cell r="L157">
            <v>0.95442416479880665</v>
          </cell>
          <cell r="M157">
            <v>0</v>
          </cell>
          <cell r="N157">
            <v>0</v>
          </cell>
        </row>
        <row r="158">
          <cell r="D158">
            <v>5400</v>
          </cell>
          <cell r="E158" t="str">
            <v>Notre Dame High School</v>
          </cell>
          <cell r="G158">
            <v>1065</v>
          </cell>
          <cell r="H158">
            <v>1.4058106841612E-2</v>
          </cell>
          <cell r="I158">
            <v>0</v>
          </cell>
          <cell r="J158">
            <v>0</v>
          </cell>
          <cell r="K158">
            <v>9.4250706880301596E-3</v>
          </cell>
          <cell r="L158">
            <v>0.67043669494187852</v>
          </cell>
          <cell r="M158">
            <v>0</v>
          </cell>
          <cell r="N158">
            <v>0</v>
          </cell>
        </row>
        <row r="159">
          <cell r="D159">
            <v>4006</v>
          </cell>
          <cell r="E159" t="str">
            <v>Outwood Academy City</v>
          </cell>
          <cell r="G159">
            <v>1177</v>
          </cell>
          <cell r="H159">
            <v>0.04</v>
          </cell>
          <cell r="I159">
            <v>0</v>
          </cell>
          <cell r="J159">
            <v>0</v>
          </cell>
          <cell r="K159">
            <v>5.3571428571428603E-2</v>
          </cell>
          <cell r="L159">
            <v>1.3392857142857151</v>
          </cell>
          <cell r="M159">
            <v>0</v>
          </cell>
          <cell r="N159">
            <v>0</v>
          </cell>
        </row>
        <row r="160">
          <cell r="D160">
            <v>6907</v>
          </cell>
          <cell r="E160" t="str">
            <v>Parkwood E-ACT Academy</v>
          </cell>
          <cell r="G160">
            <v>813</v>
          </cell>
          <cell r="H160">
            <v>9.7345132743362803E-2</v>
          </cell>
          <cell r="I160">
            <v>29.614690265486704</v>
          </cell>
          <cell r="J160">
            <v>44.679826946847868</v>
          </cell>
          <cell r="K160">
            <v>0.11495673671199</v>
          </cell>
          <cell r="L160">
            <v>1.1809192044049885</v>
          </cell>
          <cell r="M160">
            <v>5.4956736711990001E-2</v>
          </cell>
          <cell r="N160">
            <v>61658.161186650061</v>
          </cell>
        </row>
        <row r="161">
          <cell r="D161">
            <v>6905</v>
          </cell>
          <cell r="E161" t="str">
            <v>Sheffield Park Academy</v>
          </cell>
          <cell r="G161">
            <v>1060</v>
          </cell>
          <cell r="H161">
            <v>5.5718475073313803E-2</v>
          </cell>
          <cell r="I161">
            <v>0</v>
          </cell>
          <cell r="J161">
            <v>2.5247637051039931</v>
          </cell>
          <cell r="K161">
            <v>6.2381852551984897E-2</v>
          </cell>
          <cell r="L161">
            <v>1.1195900905382548</v>
          </cell>
          <cell r="M161">
            <v>2.381852551984899E-3</v>
          </cell>
          <cell r="N161">
            <v>3484.1739130435103</v>
          </cell>
        </row>
        <row r="162">
          <cell r="D162">
            <v>6906</v>
          </cell>
          <cell r="E162" t="str">
            <v>Sheffield Springs Academy</v>
          </cell>
          <cell r="G162">
            <v>1054</v>
          </cell>
          <cell r="H162">
            <v>9.4455852156057493E-2</v>
          </cell>
          <cell r="I162">
            <v>33.801190965092403</v>
          </cell>
          <cell r="J162">
            <v>14.127016205910419</v>
          </cell>
          <cell r="K162">
            <v>7.3403241182078194E-2</v>
          </cell>
          <cell r="L162">
            <v>0.77711692294939305</v>
          </cell>
          <cell r="M162">
            <v>1.3403241182078196E-2</v>
          </cell>
          <cell r="N162">
            <v>19495.282364156377</v>
          </cell>
        </row>
        <row r="163">
          <cell r="D163">
            <v>4229</v>
          </cell>
          <cell r="E163" t="str">
            <v>Silverdale School</v>
          </cell>
          <cell r="G163">
            <v>1020</v>
          </cell>
          <cell r="H163">
            <v>1.7681728880157201E-2</v>
          </cell>
          <cell r="I163">
            <v>0</v>
          </cell>
          <cell r="J163">
            <v>0</v>
          </cell>
          <cell r="K163">
            <v>2.06896551724138E-2</v>
          </cell>
          <cell r="L163">
            <v>1.170114942528734</v>
          </cell>
          <cell r="M163">
            <v>0</v>
          </cell>
          <cell r="N163">
            <v>0</v>
          </cell>
        </row>
        <row r="164">
          <cell r="D164">
            <v>4271</v>
          </cell>
          <cell r="E164" t="str">
            <v>Stocksbridge High School</v>
          </cell>
          <cell r="G164">
            <v>799</v>
          </cell>
          <cell r="H164">
            <v>1.51324085750315E-2</v>
          </cell>
          <cell r="I164">
            <v>0</v>
          </cell>
          <cell r="J164">
            <v>0</v>
          </cell>
          <cell r="K164">
            <v>1.38713745271122E-2</v>
          </cell>
          <cell r="L164">
            <v>0.91666666666666607</v>
          </cell>
          <cell r="M164">
            <v>0</v>
          </cell>
          <cell r="N164">
            <v>0</v>
          </cell>
        </row>
        <row r="165">
          <cell r="D165">
            <v>4234</v>
          </cell>
          <cell r="E165" t="str">
            <v>Tapton School</v>
          </cell>
          <cell r="G165">
            <v>1334</v>
          </cell>
          <cell r="H165">
            <v>3.6162361623616197E-2</v>
          </cell>
          <cell r="I165">
            <v>0</v>
          </cell>
          <cell r="J165">
            <v>0</v>
          </cell>
          <cell r="K165">
            <v>2.40420736288505E-2</v>
          </cell>
          <cell r="L165">
            <v>0.66483693402229516</v>
          </cell>
          <cell r="M165">
            <v>0</v>
          </cell>
          <cell r="N165">
            <v>0</v>
          </cell>
        </row>
        <row r="166">
          <cell r="D166">
            <v>4276</v>
          </cell>
          <cell r="E166" t="str">
            <v>The Birley Academy</v>
          </cell>
          <cell r="G166">
            <v>1075</v>
          </cell>
          <cell r="H166">
            <v>3.2588454376163901E-2</v>
          </cell>
          <cell r="I166">
            <v>0</v>
          </cell>
          <cell r="J166">
            <v>0</v>
          </cell>
          <cell r="K166">
            <v>4.8462255358807098E-2</v>
          </cell>
          <cell r="L166">
            <v>1.4870989215816794</v>
          </cell>
          <cell r="M166">
            <v>0</v>
          </cell>
          <cell r="N166">
            <v>0</v>
          </cell>
        </row>
        <row r="167">
          <cell r="D167">
            <v>4004</v>
          </cell>
          <cell r="E167" t="str">
            <v>UTC Sheffield City Centre</v>
          </cell>
          <cell r="G167">
            <v>301</v>
          </cell>
          <cell r="H167">
            <v>1.9230769230769201E-2</v>
          </cell>
          <cell r="I167">
            <v>0</v>
          </cell>
          <cell r="J167">
            <v>0</v>
          </cell>
          <cell r="K167">
            <v>1.3333333333333299E-2</v>
          </cell>
          <cell r="L167">
            <v>0.69333333333333269</v>
          </cell>
          <cell r="M167">
            <v>0</v>
          </cell>
          <cell r="N167">
            <v>0</v>
          </cell>
        </row>
        <row r="168">
          <cell r="D168">
            <v>4010</v>
          </cell>
          <cell r="E168" t="str">
            <v>UTC Sheffield Olympic Legacy Park</v>
          </cell>
          <cell r="G168">
            <v>298</v>
          </cell>
          <cell r="H168">
            <v>6.3333333333333297E-2</v>
          </cell>
          <cell r="I168">
            <v>1.0033333333333232</v>
          </cell>
          <cell r="J168">
            <v>0</v>
          </cell>
          <cell r="K168">
            <v>3.35570469798658E-2</v>
          </cell>
          <cell r="L168">
            <v>0.52984811020840772</v>
          </cell>
          <cell r="M168">
            <v>0</v>
          </cell>
          <cell r="N168">
            <v>0</v>
          </cell>
        </row>
        <row r="169">
          <cell r="D169">
            <v>4013</v>
          </cell>
          <cell r="E169" t="str">
            <v>Westfield School</v>
          </cell>
          <cell r="G169">
            <v>1311</v>
          </cell>
          <cell r="H169">
            <v>1.76706827309237E-2</v>
          </cell>
          <cell r="I169">
            <v>0</v>
          </cell>
          <cell r="J169">
            <v>0</v>
          </cell>
          <cell r="K169">
            <v>1.6781083142639201E-2</v>
          </cell>
          <cell r="L169">
            <v>0.94965675057208176</v>
          </cell>
          <cell r="M169">
            <v>0</v>
          </cell>
          <cell r="N169">
            <v>0</v>
          </cell>
        </row>
        <row r="170">
          <cell r="D170">
            <v>4016</v>
          </cell>
          <cell r="E170" t="str">
            <v>Yewlands Academy</v>
          </cell>
          <cell r="G170">
            <v>944</v>
          </cell>
          <cell r="H170">
            <v>0.02</v>
          </cell>
          <cell r="I170">
            <v>0</v>
          </cell>
          <cell r="J170">
            <v>0</v>
          </cell>
          <cell r="K170">
            <v>2.1231422505307899E-2</v>
          </cell>
          <cell r="L170">
            <v>1.061571125265395</v>
          </cell>
          <cell r="M170">
            <v>0</v>
          </cell>
          <cell r="N170">
            <v>0</v>
          </cell>
        </row>
        <row r="172">
          <cell r="E172" t="str">
            <v>Total Secondary</v>
          </cell>
          <cell r="G172">
            <v>28330</v>
          </cell>
          <cell r="I172">
            <v>133.30081926058568</v>
          </cell>
          <cell r="J172">
            <v>142.4640002082744</v>
          </cell>
          <cell r="M172">
            <v>5.0287327994449132E-3</v>
          </cell>
          <cell r="N172">
            <v>196600.32028741867</v>
          </cell>
        </row>
        <row r="174">
          <cell r="E174" t="str">
            <v>Middle Deemed Secondary</v>
          </cell>
        </row>
        <row r="176">
          <cell r="D176">
            <v>4014</v>
          </cell>
          <cell r="E176" t="str">
            <v>Astrea Academy Sheffield</v>
          </cell>
          <cell r="G176">
            <v>999</v>
          </cell>
          <cell r="H176">
            <v>0.13181676372712145</v>
          </cell>
          <cell r="I176">
            <v>33.088993344425937</v>
          </cell>
          <cell r="J176">
            <v>22.450619469026485</v>
          </cell>
          <cell r="K176">
            <v>0.10238043425697554</v>
          </cell>
          <cell r="L176">
            <v>0.77668751198380892</v>
          </cell>
          <cell r="M176">
            <v>2.2473092561588071E-2</v>
          </cell>
          <cell r="N176">
            <v>21552.594690265425</v>
          </cell>
        </row>
        <row r="177">
          <cell r="D177">
            <v>4225</v>
          </cell>
          <cell r="E177" t="str">
            <v>Hinde House 2-16 Academy</v>
          </cell>
          <cell r="G177">
            <v>1345</v>
          </cell>
          <cell r="H177">
            <v>4.5081967213114749E-2</v>
          </cell>
          <cell r="I177">
            <v>4.5081967213114749E-2</v>
          </cell>
          <cell r="J177">
            <v>1.2000000000000379</v>
          </cell>
          <cell r="K177">
            <v>5.112708900116595E-2</v>
          </cell>
          <cell r="L177">
            <v>1.1340917923894993</v>
          </cell>
          <cell r="M177">
            <v>8.9219330855021403E-4</v>
          </cell>
          <cell r="N177">
            <v>1656.0000000000523</v>
          </cell>
        </row>
        <row r="178">
          <cell r="D178">
            <v>4005</v>
          </cell>
          <cell r="E178" t="str">
            <v>Oasis Academy Don Valley</v>
          </cell>
          <cell r="G178">
            <v>1081</v>
          </cell>
          <cell r="H178">
            <v>5.5842827928717503E-2</v>
          </cell>
          <cell r="I178">
            <v>5.5842827928717503E-2</v>
          </cell>
          <cell r="J178">
            <v>2.4000000000000137</v>
          </cell>
          <cell r="K178">
            <v>5.0890901124580099E-2</v>
          </cell>
          <cell r="L178">
            <v>0.91132385325366294</v>
          </cell>
          <cell r="M178">
            <v>2.2201665124884492E-3</v>
          </cell>
          <cell r="N178">
            <v>2304.0000000000132</v>
          </cell>
        </row>
        <row r="179">
          <cell r="D179">
            <v>0</v>
          </cell>
          <cell r="E179">
            <v>0</v>
          </cell>
        </row>
        <row r="180">
          <cell r="D180">
            <v>0</v>
          </cell>
          <cell r="E180" t="str">
            <v>Total Middle Deemed Secondary</v>
          </cell>
          <cell r="G180">
            <v>3425</v>
          </cell>
          <cell r="I180">
            <v>33.189918139567766</v>
          </cell>
          <cell r="J180">
            <v>26.050619469026536</v>
          </cell>
          <cell r="M180">
            <v>7.6060202829274556E-3</v>
          </cell>
          <cell r="N180">
            <v>25512.59469026549</v>
          </cell>
        </row>
        <row r="181">
          <cell r="E181">
            <v>0</v>
          </cell>
        </row>
        <row r="182">
          <cell r="E182" t="str">
            <v>TOTAL ALL SCHOOLS</v>
          </cell>
          <cell r="G182">
            <v>75009</v>
          </cell>
          <cell r="I182">
            <v>166.49073740015345</v>
          </cell>
          <cell r="J182">
            <v>822.37915643236192</v>
          </cell>
          <cell r="M182">
            <v>1.096373977032572E-2</v>
          </cell>
          <cell r="N182">
            <v>849822.87026254262</v>
          </cell>
        </row>
        <row r="183">
          <cell r="G183">
            <v>0</v>
          </cell>
        </row>
        <row r="184">
          <cell r="D184">
            <v>4014</v>
          </cell>
          <cell r="E184" t="str">
            <v>Astrea Academy - Woodside x 7/12</v>
          </cell>
          <cell r="G184">
            <v>261</v>
          </cell>
          <cell r="H184">
            <v>0.19375000000000001</v>
          </cell>
          <cell r="I184">
            <v>26.215</v>
          </cell>
          <cell r="J184">
            <v>22.450619469026485</v>
          </cell>
          <cell r="K184">
            <v>0.146017699115044</v>
          </cell>
          <cell r="M184">
            <v>8.6017699115044005E-2</v>
          </cell>
          <cell r="N184">
            <v>21552.594690265425</v>
          </cell>
        </row>
        <row r="185">
          <cell r="D185">
            <v>4014</v>
          </cell>
          <cell r="E185" t="str">
            <v>Astrea Academy - Woodside x 7/12</v>
          </cell>
          <cell r="G185">
            <v>738</v>
          </cell>
          <cell r="H185">
            <v>0.14083827108242505</v>
          </cell>
          <cell r="I185">
            <v>39.5450888794836</v>
          </cell>
          <cell r="J185">
            <v>0</v>
          </cell>
          <cell r="K185">
            <v>5.87431693989071E-2</v>
          </cell>
          <cell r="M185">
            <v>0</v>
          </cell>
          <cell r="N185">
            <v>0</v>
          </cell>
        </row>
        <row r="186">
          <cell r="G186">
            <v>999</v>
          </cell>
          <cell r="H186">
            <v>0.13181676372712145</v>
          </cell>
          <cell r="I186">
            <v>33.088993344425937</v>
          </cell>
          <cell r="J186">
            <v>22.450619469026485</v>
          </cell>
          <cell r="K186">
            <v>0.10238043425697554</v>
          </cell>
          <cell r="M186">
            <v>2.2473092561588071E-2</v>
          </cell>
          <cell r="N186">
            <v>21552.594690265425</v>
          </cell>
        </row>
        <row r="188">
          <cell r="D188">
            <v>4225</v>
          </cell>
          <cell r="E188" t="str">
            <v>Hinde House 3-16 School</v>
          </cell>
          <cell r="G188">
            <v>415</v>
          </cell>
          <cell r="H188">
            <v>4.91803278688525E-2</v>
          </cell>
          <cell r="I188">
            <v>0</v>
          </cell>
          <cell r="J188">
            <v>0</v>
          </cell>
          <cell r="K188">
            <v>4.09638554216867E-2</v>
          </cell>
          <cell r="M188">
            <v>0</v>
          </cell>
          <cell r="N188">
            <v>0</v>
          </cell>
        </row>
        <row r="189">
          <cell r="D189">
            <v>4225</v>
          </cell>
          <cell r="E189" t="str">
            <v>Hinde House 3-16 School</v>
          </cell>
          <cell r="G189">
            <v>930</v>
          </cell>
          <cell r="H189">
            <v>4.0983606557376998E-2</v>
          </cell>
          <cell r="I189">
            <v>0</v>
          </cell>
          <cell r="J189">
            <v>1.2000000000000379</v>
          </cell>
          <cell r="K189">
            <v>6.12903225806452E-2</v>
          </cell>
          <cell r="M189">
            <v>1.2903225806452021E-3</v>
          </cell>
          <cell r="N189">
            <v>1656.0000000000523</v>
          </cell>
        </row>
        <row r="190">
          <cell r="G190">
            <v>1345</v>
          </cell>
          <cell r="H190">
            <v>4.5081967213114749E-2</v>
          </cell>
          <cell r="I190">
            <v>0</v>
          </cell>
          <cell r="J190">
            <v>1.2000000000000379</v>
          </cell>
          <cell r="K190">
            <v>5.112708900116595E-2</v>
          </cell>
          <cell r="M190">
            <v>8.9219330855021403E-4</v>
          </cell>
          <cell r="N190">
            <v>1656.0000000000523</v>
          </cell>
        </row>
        <row r="192">
          <cell r="D192">
            <v>4005</v>
          </cell>
          <cell r="E192" t="str">
            <v>Oasis Academy Don Valley</v>
          </cell>
          <cell r="G192">
            <v>410</v>
          </cell>
          <cell r="H192">
            <v>5.2380952380952403E-2</v>
          </cell>
          <cell r="I192">
            <v>0</v>
          </cell>
          <cell r="J192">
            <v>2.4000000000000137</v>
          </cell>
          <cell r="K192">
            <v>6.5853658536585397E-2</v>
          </cell>
          <cell r="M192">
            <v>5.8536585365853988E-3</v>
          </cell>
          <cell r="N192">
            <v>2304.0000000000132</v>
          </cell>
        </row>
        <row r="193">
          <cell r="D193">
            <v>4005</v>
          </cell>
          <cell r="E193" t="str">
            <v>Oasis Academy Don Valley</v>
          </cell>
          <cell r="G193">
            <v>671</v>
          </cell>
          <cell r="H193">
            <v>5.9304703476482597E-2</v>
          </cell>
          <cell r="I193">
            <v>0</v>
          </cell>
          <cell r="J193">
            <v>0</v>
          </cell>
          <cell r="K193">
            <v>3.59281437125748E-2</v>
          </cell>
          <cell r="M193">
            <v>0</v>
          </cell>
          <cell r="N193">
            <v>0</v>
          </cell>
        </row>
        <row r="194">
          <cell r="G194">
            <v>1081</v>
          </cell>
          <cell r="H194">
            <v>5.5842827928717503E-2</v>
          </cell>
          <cell r="I194">
            <v>0</v>
          </cell>
          <cell r="J194">
            <v>2.4000000000000137</v>
          </cell>
          <cell r="K194">
            <v>5.0890901124580099E-2</v>
          </cell>
          <cell r="M194">
            <v>2.2201665124884492E-3</v>
          </cell>
          <cell r="N194">
            <v>2304.0000000000132</v>
          </cell>
        </row>
        <row r="196">
          <cell r="H196" t="str">
            <v>Primary</v>
          </cell>
          <cell r="K196">
            <v>960</v>
          </cell>
          <cell r="M196">
            <v>678.71515622408742</v>
          </cell>
          <cell r="N196">
            <v>651566.54997512395</v>
          </cell>
        </row>
        <row r="197">
          <cell r="H197" t="str">
            <v>Secondary</v>
          </cell>
          <cell r="K197">
            <v>1380</v>
          </cell>
          <cell r="M197">
            <v>143.66400020827444</v>
          </cell>
          <cell r="N197">
            <v>198256.32028741873</v>
          </cell>
        </row>
        <row r="198">
          <cell r="M198">
            <v>822.37915643236192</v>
          </cell>
          <cell r="N198">
            <v>849822.87026254274</v>
          </cell>
        </row>
        <row r="199">
          <cell r="N199">
            <v>0</v>
          </cell>
        </row>
      </sheetData>
      <sheetData sheetId="22"/>
      <sheetData sheetId="23"/>
      <sheetData sheetId="24"/>
      <sheetData sheetId="25"/>
      <sheetData sheetId="26"/>
      <sheetData sheetId="27">
        <row r="1">
          <cell r="E1" t="str">
            <v>FSM Funding</v>
          </cell>
          <cell r="G1" t="str">
            <v>2024-25</v>
          </cell>
          <cell r="I1" t="str">
            <v>FSM</v>
          </cell>
          <cell r="N1" t="str">
            <v>Ever6</v>
          </cell>
        </row>
        <row r="2">
          <cell r="G2" t="str">
            <v>2023-24</v>
          </cell>
          <cell r="H2" t="str">
            <v>2024-25</v>
          </cell>
          <cell r="I2" t="str">
            <v>24-25 Min</v>
          </cell>
          <cell r="J2" t="str">
            <v>24-25 Max</v>
          </cell>
          <cell r="K2" t="str">
            <v>NFF to use</v>
          </cell>
          <cell r="L2" t="str">
            <v>2023-24</v>
          </cell>
          <cell r="M2" t="str">
            <v>2024-25</v>
          </cell>
          <cell r="N2" t="str">
            <v>23-24 Min</v>
          </cell>
        </row>
        <row r="3">
          <cell r="F3" t="str">
            <v>Primary</v>
          </cell>
          <cell r="G3">
            <v>393.59999999999997</v>
          </cell>
          <cell r="H3">
            <v>490</v>
          </cell>
          <cell r="I3">
            <v>412.24</v>
          </cell>
          <cell r="J3">
            <v>502.25</v>
          </cell>
          <cell r="K3">
            <v>441</v>
          </cell>
          <cell r="L3">
            <v>602.92999999999995</v>
          </cell>
          <cell r="M3">
            <v>820</v>
          </cell>
          <cell r="N3">
            <v>728.14</v>
          </cell>
        </row>
        <row r="4">
          <cell r="F4" t="str">
            <v>Secondary</v>
          </cell>
          <cell r="G4">
            <v>475.2</v>
          </cell>
          <cell r="H4">
            <v>490</v>
          </cell>
          <cell r="I4">
            <v>477.75</v>
          </cell>
          <cell r="J4">
            <v>502.25</v>
          </cell>
          <cell r="K4">
            <v>490</v>
          </cell>
          <cell r="L4">
            <v>808.55000000000007</v>
          </cell>
          <cell r="M4">
            <v>1200</v>
          </cell>
          <cell r="N4">
            <v>1000.7</v>
          </cell>
        </row>
        <row r="5">
          <cell r="H5">
            <v>25</v>
          </cell>
          <cell r="K5">
            <v>26</v>
          </cell>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8">
          <cell r="E8">
            <v>2001</v>
          </cell>
          <cell r="F8" t="str">
            <v>Abbey Lane Primary School</v>
          </cell>
          <cell r="G8">
            <v>542</v>
          </cell>
          <cell r="H8">
            <v>0.14760147601476001</v>
          </cell>
          <cell r="I8">
            <v>79.999999999999929</v>
          </cell>
          <cell r="J8">
            <v>35279.999999999971</v>
          </cell>
          <cell r="K8">
            <v>0.14760147601476001</v>
          </cell>
          <cell r="L8">
            <v>79.999999999999929</v>
          </cell>
          <cell r="M8">
            <v>59039.999999999949</v>
          </cell>
          <cell r="N8">
            <v>94319.999999999913</v>
          </cell>
        </row>
        <row r="9">
          <cell r="E9">
            <v>2046</v>
          </cell>
          <cell r="F9" t="str">
            <v>Abbeyfield Primary Academy</v>
          </cell>
          <cell r="G9">
            <v>383</v>
          </cell>
          <cell r="H9">
            <v>0.45169712793733702</v>
          </cell>
          <cell r="I9">
            <v>173.00000000000009</v>
          </cell>
          <cell r="J9">
            <v>76293.000000000044</v>
          </cell>
          <cell r="K9">
            <v>0.45691906005221899</v>
          </cell>
          <cell r="L9">
            <v>174.99999999999989</v>
          </cell>
          <cell r="M9">
            <v>129149.99999999991</v>
          </cell>
          <cell r="N9">
            <v>205442.99999999994</v>
          </cell>
        </row>
        <row r="10">
          <cell r="E10">
            <v>2048</v>
          </cell>
          <cell r="F10" t="str">
            <v>Acres Hill Community Primary School</v>
          </cell>
          <cell r="G10">
            <v>204</v>
          </cell>
          <cell r="H10">
            <v>0.46568627450980399</v>
          </cell>
          <cell r="I10">
            <v>95.000000000000014</v>
          </cell>
          <cell r="J10">
            <v>41895.000000000007</v>
          </cell>
          <cell r="K10">
            <v>0.47058823529411797</v>
          </cell>
          <cell r="L10">
            <v>96.000000000000071</v>
          </cell>
          <cell r="M10">
            <v>70848.000000000058</v>
          </cell>
          <cell r="N10">
            <v>112743.00000000006</v>
          </cell>
        </row>
        <row r="11">
          <cell r="E11">
            <v>2342</v>
          </cell>
          <cell r="F11" t="str">
            <v>Angram Bank Primary School</v>
          </cell>
          <cell r="G11">
            <v>185</v>
          </cell>
          <cell r="H11">
            <v>0.44864864864864901</v>
          </cell>
          <cell r="I11">
            <v>83.000000000000071</v>
          </cell>
          <cell r="J11">
            <v>36603.000000000029</v>
          </cell>
          <cell r="K11">
            <v>0.44864864864864901</v>
          </cell>
          <cell r="L11">
            <v>83.000000000000071</v>
          </cell>
          <cell r="M11">
            <v>61254.000000000051</v>
          </cell>
          <cell r="N11">
            <v>97857.000000000087</v>
          </cell>
        </row>
        <row r="12">
          <cell r="E12">
            <v>2343</v>
          </cell>
          <cell r="F12" t="str">
            <v>Anns Grove Primary School</v>
          </cell>
          <cell r="G12">
            <v>354</v>
          </cell>
          <cell r="H12">
            <v>0.36158192090395502</v>
          </cell>
          <cell r="I12">
            <v>128.00000000000009</v>
          </cell>
          <cell r="J12">
            <v>56448.000000000036</v>
          </cell>
          <cell r="K12">
            <v>0.36440677966101698</v>
          </cell>
          <cell r="L12">
            <v>129</v>
          </cell>
          <cell r="M12">
            <v>95202</v>
          </cell>
          <cell r="N12">
            <v>151650.00000000003</v>
          </cell>
        </row>
        <row r="13">
          <cell r="E13">
            <v>3429</v>
          </cell>
          <cell r="F13" t="str">
            <v>Arbourthorne Community Primary School</v>
          </cell>
          <cell r="G13">
            <v>417</v>
          </cell>
          <cell r="H13">
            <v>0.64748201438848896</v>
          </cell>
          <cell r="I13">
            <v>269.99999999999989</v>
          </cell>
          <cell r="J13">
            <v>119069.99999999996</v>
          </cell>
          <cell r="K13">
            <v>0.64988009592326101</v>
          </cell>
          <cell r="L13">
            <v>270.99999999999983</v>
          </cell>
          <cell r="M13">
            <v>199997.99999999988</v>
          </cell>
          <cell r="N13">
            <v>319067.99999999983</v>
          </cell>
        </row>
        <row r="14">
          <cell r="E14">
            <v>2340</v>
          </cell>
          <cell r="F14" t="str">
            <v>Athelstan Primary School</v>
          </cell>
          <cell r="G14">
            <v>618</v>
          </cell>
          <cell r="H14">
            <v>0.33495145631068002</v>
          </cell>
          <cell r="I14">
            <v>207.00000000000026</v>
          </cell>
          <cell r="J14">
            <v>91287.000000000116</v>
          </cell>
          <cell r="K14">
            <v>0.33980582524271802</v>
          </cell>
          <cell r="L14">
            <v>209.99999999999974</v>
          </cell>
          <cell r="M14">
            <v>154979.99999999983</v>
          </cell>
          <cell r="N14">
            <v>246266.99999999994</v>
          </cell>
        </row>
        <row r="15">
          <cell r="E15">
            <v>2281</v>
          </cell>
          <cell r="F15" t="str">
            <v>Ballifield Primary School</v>
          </cell>
          <cell r="G15">
            <v>414</v>
          </cell>
          <cell r="H15">
            <v>0.173913043478261</v>
          </cell>
          <cell r="I15">
            <v>72.000000000000057</v>
          </cell>
          <cell r="J15">
            <v>31752.000000000025</v>
          </cell>
          <cell r="K15">
            <v>0.173913043478261</v>
          </cell>
          <cell r="L15">
            <v>72.000000000000057</v>
          </cell>
          <cell r="M15">
            <v>53136.000000000044</v>
          </cell>
          <cell r="N15">
            <v>84888.000000000073</v>
          </cell>
        </row>
        <row r="16">
          <cell r="E16">
            <v>2052</v>
          </cell>
          <cell r="F16" t="str">
            <v>Bankwood Community Primary School</v>
          </cell>
          <cell r="G16">
            <v>381</v>
          </cell>
          <cell r="H16">
            <v>0.67191601049868799</v>
          </cell>
          <cell r="I16">
            <v>256.00000000000011</v>
          </cell>
          <cell r="J16">
            <v>112896.00000000004</v>
          </cell>
          <cell r="K16">
            <v>0.67191601049868799</v>
          </cell>
          <cell r="L16">
            <v>256.00000000000011</v>
          </cell>
          <cell r="M16">
            <v>188928.00000000009</v>
          </cell>
          <cell r="N16">
            <v>301824.00000000012</v>
          </cell>
        </row>
        <row r="17">
          <cell r="E17">
            <v>2274</v>
          </cell>
          <cell r="F17" t="str">
            <v>Beck Primary School</v>
          </cell>
          <cell r="G17">
            <v>622</v>
          </cell>
          <cell r="H17">
            <v>0.53054662379421202</v>
          </cell>
          <cell r="I17">
            <v>329.99999999999989</v>
          </cell>
          <cell r="J17">
            <v>145529.99999999994</v>
          </cell>
          <cell r="K17">
            <v>0.53536977491961402</v>
          </cell>
          <cell r="L17">
            <v>332.99999999999994</v>
          </cell>
          <cell r="M17">
            <v>245753.99999999997</v>
          </cell>
          <cell r="N17">
            <v>391283.99999999988</v>
          </cell>
        </row>
        <row r="18">
          <cell r="E18">
            <v>2241</v>
          </cell>
          <cell r="F18" t="str">
            <v>Beighton Nursery Infant School</v>
          </cell>
          <cell r="G18">
            <v>224</v>
          </cell>
          <cell r="H18">
            <v>0.17857142857142899</v>
          </cell>
          <cell r="I18">
            <v>40.000000000000092</v>
          </cell>
          <cell r="J18">
            <v>17640.00000000004</v>
          </cell>
          <cell r="K18">
            <v>0.17857142857142899</v>
          </cell>
          <cell r="L18">
            <v>40.000000000000092</v>
          </cell>
          <cell r="M18">
            <v>29520.000000000069</v>
          </cell>
          <cell r="N18">
            <v>47160.000000000109</v>
          </cell>
        </row>
        <row r="19">
          <cell r="E19">
            <v>2353</v>
          </cell>
          <cell r="F19" t="str">
            <v>Birley Primary Academy</v>
          </cell>
          <cell r="G19">
            <v>527</v>
          </cell>
          <cell r="H19">
            <v>0.28273244781783702</v>
          </cell>
          <cell r="I19">
            <v>149.00000000000011</v>
          </cell>
          <cell r="J19">
            <v>65709.000000000044</v>
          </cell>
          <cell r="K19">
            <v>0.28652751423149903</v>
          </cell>
          <cell r="L19">
            <v>151</v>
          </cell>
          <cell r="M19">
            <v>111438</v>
          </cell>
          <cell r="N19">
            <v>177147.00000000006</v>
          </cell>
        </row>
        <row r="20">
          <cell r="E20">
            <v>2323</v>
          </cell>
          <cell r="F20" t="str">
            <v>Birley Spa Primary Academy</v>
          </cell>
          <cell r="G20">
            <v>318</v>
          </cell>
          <cell r="H20">
            <v>0.37106918238993702</v>
          </cell>
          <cell r="I20">
            <v>117.99999999999997</v>
          </cell>
          <cell r="J20">
            <v>52037.999999999985</v>
          </cell>
          <cell r="K20">
            <v>0.383647798742138</v>
          </cell>
          <cell r="L20">
            <v>121.99999999999989</v>
          </cell>
          <cell r="M20">
            <v>90035.999999999913</v>
          </cell>
          <cell r="N20">
            <v>142073.99999999988</v>
          </cell>
        </row>
        <row r="21">
          <cell r="E21">
            <v>2328</v>
          </cell>
          <cell r="F21" t="str">
            <v>Bradfield Dungworth Primary School</v>
          </cell>
          <cell r="G21">
            <v>133</v>
          </cell>
          <cell r="H21">
            <v>6.7669172932330796E-2</v>
          </cell>
          <cell r="I21">
            <v>8.9999999999999964</v>
          </cell>
          <cell r="J21">
            <v>3968.9999999999986</v>
          </cell>
          <cell r="K21">
            <v>6.7669172932330796E-2</v>
          </cell>
          <cell r="L21">
            <v>8.9999999999999964</v>
          </cell>
          <cell r="M21">
            <v>6641.9999999999973</v>
          </cell>
          <cell r="N21">
            <v>10610.999999999996</v>
          </cell>
        </row>
        <row r="22">
          <cell r="E22">
            <v>2233</v>
          </cell>
          <cell r="F22" t="str">
            <v>Bradway Primary School</v>
          </cell>
          <cell r="G22">
            <v>407</v>
          </cell>
          <cell r="H22">
            <v>0.162162162162162</v>
          </cell>
          <cell r="I22">
            <v>65.999999999999929</v>
          </cell>
          <cell r="J22">
            <v>29105.999999999967</v>
          </cell>
          <cell r="K22">
            <v>0.16707616707616699</v>
          </cell>
          <cell r="L22">
            <v>67.999999999999957</v>
          </cell>
          <cell r="M22">
            <v>50183.999999999971</v>
          </cell>
          <cell r="N22">
            <v>79289.999999999942</v>
          </cell>
        </row>
        <row r="23">
          <cell r="E23">
            <v>2014</v>
          </cell>
          <cell r="F23" t="str">
            <v>Brightside Nursery and Infant School</v>
          </cell>
          <cell r="G23">
            <v>174</v>
          </cell>
          <cell r="H23">
            <v>0.33908045977011497</v>
          </cell>
          <cell r="I23">
            <v>59.000000000000007</v>
          </cell>
          <cell r="J23">
            <v>26019.000000000004</v>
          </cell>
          <cell r="K23">
            <v>0.33908045977011497</v>
          </cell>
          <cell r="L23">
            <v>59.000000000000007</v>
          </cell>
          <cell r="M23">
            <v>43542.000000000007</v>
          </cell>
          <cell r="N23">
            <v>69561.000000000015</v>
          </cell>
        </row>
        <row r="24">
          <cell r="E24">
            <v>2246</v>
          </cell>
          <cell r="F24" t="str">
            <v>Brook House Junior</v>
          </cell>
          <cell r="G24">
            <v>331</v>
          </cell>
          <cell r="H24">
            <v>0.18126888217522699</v>
          </cell>
          <cell r="I24">
            <v>60.000000000000135</v>
          </cell>
          <cell r="J24">
            <v>26460.000000000058</v>
          </cell>
          <cell r="K24">
            <v>0.18731117824773399</v>
          </cell>
          <cell r="L24">
            <v>61.99999999999995</v>
          </cell>
          <cell r="M24">
            <v>45755.999999999964</v>
          </cell>
          <cell r="N24">
            <v>72216.000000000029</v>
          </cell>
        </row>
        <row r="25">
          <cell r="E25">
            <v>5204</v>
          </cell>
          <cell r="F25" t="str">
            <v>Broomhill Infant School</v>
          </cell>
          <cell r="G25">
            <v>111</v>
          </cell>
          <cell r="H25">
            <v>0.135135135135135</v>
          </cell>
          <cell r="I25">
            <v>14.999999999999986</v>
          </cell>
          <cell r="J25">
            <v>6614.9999999999936</v>
          </cell>
          <cell r="K25">
            <v>0.135135135135135</v>
          </cell>
          <cell r="L25">
            <v>14.999999999999986</v>
          </cell>
          <cell r="M25">
            <v>11069.999999999989</v>
          </cell>
          <cell r="N25">
            <v>17684.999999999982</v>
          </cell>
        </row>
        <row r="26">
          <cell r="E26">
            <v>2325</v>
          </cell>
          <cell r="F26" t="str">
            <v>Brunswick Community Primary School</v>
          </cell>
          <cell r="G26">
            <v>415</v>
          </cell>
          <cell r="H26">
            <v>0.34698795180722902</v>
          </cell>
          <cell r="I26">
            <v>144.00000000000006</v>
          </cell>
          <cell r="J26">
            <v>63504.000000000022</v>
          </cell>
          <cell r="K26">
            <v>0.34698795180722902</v>
          </cell>
          <cell r="L26">
            <v>144.00000000000006</v>
          </cell>
          <cell r="M26">
            <v>106272.00000000004</v>
          </cell>
          <cell r="N26">
            <v>169776.00000000006</v>
          </cell>
        </row>
        <row r="27">
          <cell r="E27">
            <v>2095</v>
          </cell>
          <cell r="F27" t="str">
            <v>Byron Wood Primary Academy</v>
          </cell>
          <cell r="G27">
            <v>393</v>
          </cell>
          <cell r="H27">
            <v>0.47582697201017798</v>
          </cell>
          <cell r="I27">
            <v>186.99999999999994</v>
          </cell>
          <cell r="J27">
            <v>82466.999999999971</v>
          </cell>
          <cell r="K27">
            <v>0.488549618320611</v>
          </cell>
          <cell r="L27">
            <v>192.00000000000011</v>
          </cell>
          <cell r="M27">
            <v>141696.00000000009</v>
          </cell>
          <cell r="N27">
            <v>224163.00000000006</v>
          </cell>
        </row>
        <row r="28">
          <cell r="E28">
            <v>2344</v>
          </cell>
          <cell r="F28" t="str">
            <v>Carfield Primary School</v>
          </cell>
          <cell r="G28">
            <v>559</v>
          </cell>
          <cell r="H28">
            <v>0.237924865831843</v>
          </cell>
          <cell r="I28">
            <v>133.00000000000023</v>
          </cell>
          <cell r="J28">
            <v>58653.000000000102</v>
          </cell>
          <cell r="K28">
            <v>0.23971377459749599</v>
          </cell>
          <cell r="L28">
            <v>134.00000000000026</v>
          </cell>
          <cell r="M28">
            <v>98892.000000000189</v>
          </cell>
          <cell r="N28">
            <v>157545.00000000029</v>
          </cell>
        </row>
        <row r="29">
          <cell r="E29">
            <v>2023</v>
          </cell>
          <cell r="F29" t="str">
            <v>Carter Knowle Junior School</v>
          </cell>
          <cell r="G29">
            <v>235</v>
          </cell>
          <cell r="H29">
            <v>0.157446808510638</v>
          </cell>
          <cell r="I29">
            <v>36.999999999999929</v>
          </cell>
          <cell r="J29">
            <v>16316.999999999969</v>
          </cell>
          <cell r="K29">
            <v>0.16170212765957401</v>
          </cell>
          <cell r="L29">
            <v>37.999999999999893</v>
          </cell>
          <cell r="M29">
            <v>28043.99999999992</v>
          </cell>
          <cell r="N29">
            <v>44360.999999999891</v>
          </cell>
        </row>
        <row r="30">
          <cell r="E30">
            <v>2354</v>
          </cell>
          <cell r="F30" t="str">
            <v>Charnock Hall Primary Academy</v>
          </cell>
          <cell r="G30">
            <v>394</v>
          </cell>
          <cell r="H30">
            <v>0.220812182741117</v>
          </cell>
          <cell r="I30">
            <v>87.000000000000099</v>
          </cell>
          <cell r="J30">
            <v>38367.000000000044</v>
          </cell>
          <cell r="K30">
            <v>0.22842639593908601</v>
          </cell>
          <cell r="L30">
            <v>89.999999999999886</v>
          </cell>
          <cell r="M30">
            <v>66419.999999999913</v>
          </cell>
          <cell r="N30">
            <v>104786.99999999996</v>
          </cell>
        </row>
        <row r="31">
          <cell r="E31">
            <v>5200</v>
          </cell>
          <cell r="F31" t="str">
            <v>Clifford All Saints CofE Primary School</v>
          </cell>
          <cell r="G31">
            <v>181</v>
          </cell>
          <cell r="H31">
            <v>0.10497237569060799</v>
          </cell>
          <cell r="I31">
            <v>19.000000000000046</v>
          </cell>
          <cell r="J31">
            <v>8379.00000000002</v>
          </cell>
          <cell r="K31">
            <v>0.10497237569060799</v>
          </cell>
          <cell r="L31">
            <v>19.000000000000046</v>
          </cell>
          <cell r="M31">
            <v>14022.000000000035</v>
          </cell>
          <cell r="N31">
            <v>22401.000000000055</v>
          </cell>
        </row>
        <row r="32">
          <cell r="E32">
            <v>2312</v>
          </cell>
          <cell r="F32" t="str">
            <v>Coit Primary School</v>
          </cell>
          <cell r="G32">
            <v>205</v>
          </cell>
          <cell r="H32">
            <v>0.151219512195122</v>
          </cell>
          <cell r="I32">
            <v>31.000000000000011</v>
          </cell>
          <cell r="J32">
            <v>13671.000000000005</v>
          </cell>
          <cell r="K32">
            <v>0.151219512195122</v>
          </cell>
          <cell r="L32">
            <v>31.000000000000011</v>
          </cell>
          <cell r="M32">
            <v>22878.000000000007</v>
          </cell>
          <cell r="N32">
            <v>36549.000000000015</v>
          </cell>
        </row>
        <row r="33">
          <cell r="E33">
            <v>2026</v>
          </cell>
          <cell r="F33" t="str">
            <v>Concord Junior Academy</v>
          </cell>
          <cell r="G33">
            <v>189</v>
          </cell>
          <cell r="H33">
            <v>0.48148148148148101</v>
          </cell>
          <cell r="I33">
            <v>90.999999999999915</v>
          </cell>
          <cell r="J33">
            <v>40130.999999999964</v>
          </cell>
          <cell r="K33">
            <v>0.48677248677248702</v>
          </cell>
          <cell r="L33">
            <v>92.000000000000043</v>
          </cell>
          <cell r="M33">
            <v>67896.000000000029</v>
          </cell>
          <cell r="N33">
            <v>108027</v>
          </cell>
        </row>
        <row r="34">
          <cell r="E34">
            <v>3422</v>
          </cell>
          <cell r="F34" t="str">
            <v>Deepcar St John's Church of England Junior School</v>
          </cell>
          <cell r="G34">
            <v>177</v>
          </cell>
          <cell r="H34">
            <v>0.22033898305084701</v>
          </cell>
          <cell r="I34">
            <v>38.999999999999922</v>
          </cell>
          <cell r="J34">
            <v>17198.999999999967</v>
          </cell>
          <cell r="K34">
            <v>0.23163841807909599</v>
          </cell>
          <cell r="L34">
            <v>40.999999999999993</v>
          </cell>
          <cell r="M34">
            <v>30257.999999999996</v>
          </cell>
          <cell r="N34">
            <v>47456.999999999964</v>
          </cell>
        </row>
        <row r="35">
          <cell r="E35">
            <v>2283</v>
          </cell>
          <cell r="F35" t="str">
            <v>Dobcroft Infant School</v>
          </cell>
          <cell r="G35">
            <v>267</v>
          </cell>
          <cell r="H35">
            <v>1.4981273408239701E-2</v>
          </cell>
          <cell r="I35">
            <v>4</v>
          </cell>
          <cell r="J35">
            <v>1764</v>
          </cell>
          <cell r="K35">
            <v>1.4981273408239701E-2</v>
          </cell>
          <cell r="L35">
            <v>4</v>
          </cell>
          <cell r="M35">
            <v>2952</v>
          </cell>
          <cell r="N35">
            <v>4716</v>
          </cell>
        </row>
        <row r="36">
          <cell r="E36">
            <v>2239</v>
          </cell>
          <cell r="F36" t="str">
            <v>Dobcroft Junior School</v>
          </cell>
          <cell r="G36">
            <v>380</v>
          </cell>
          <cell r="H36">
            <v>4.7368421052631601E-2</v>
          </cell>
          <cell r="I36">
            <v>18.000000000000007</v>
          </cell>
          <cell r="J36">
            <v>7938.0000000000027</v>
          </cell>
          <cell r="K36">
            <v>4.7368421052631601E-2</v>
          </cell>
          <cell r="L36">
            <v>18.000000000000007</v>
          </cell>
          <cell r="M36">
            <v>13284.000000000005</v>
          </cell>
          <cell r="N36">
            <v>21222.000000000007</v>
          </cell>
        </row>
        <row r="37">
          <cell r="E37">
            <v>2364</v>
          </cell>
          <cell r="F37" t="str">
            <v>Dore Primary School</v>
          </cell>
          <cell r="G37">
            <v>449</v>
          </cell>
          <cell r="H37">
            <v>7.5723830734966593E-2</v>
          </cell>
          <cell r="I37">
            <v>34</v>
          </cell>
          <cell r="J37">
            <v>14994</v>
          </cell>
          <cell r="K37">
            <v>7.7951002227171495E-2</v>
          </cell>
          <cell r="L37">
            <v>35</v>
          </cell>
          <cell r="M37">
            <v>25830</v>
          </cell>
          <cell r="N37">
            <v>40824</v>
          </cell>
        </row>
        <row r="38">
          <cell r="E38">
            <v>2016</v>
          </cell>
          <cell r="F38" t="str">
            <v>E-ACT Pathways Academy</v>
          </cell>
          <cell r="G38">
            <v>366</v>
          </cell>
          <cell r="H38">
            <v>0.63387978142076495</v>
          </cell>
          <cell r="I38">
            <v>231.99999999999997</v>
          </cell>
          <cell r="J38">
            <v>102311.99999999999</v>
          </cell>
          <cell r="K38">
            <v>0.63387978142076495</v>
          </cell>
          <cell r="L38">
            <v>231.99999999999997</v>
          </cell>
          <cell r="M38">
            <v>171215.99999999997</v>
          </cell>
          <cell r="N38">
            <v>273527.99999999994</v>
          </cell>
        </row>
        <row r="39">
          <cell r="E39">
            <v>2206</v>
          </cell>
          <cell r="F39" t="str">
            <v>Ecclesall Primary School</v>
          </cell>
          <cell r="G39">
            <v>619</v>
          </cell>
          <cell r="H39">
            <v>5.0080775444264897E-2</v>
          </cell>
          <cell r="I39">
            <v>30.999999999999972</v>
          </cell>
          <cell r="J39">
            <v>13670.999999999987</v>
          </cell>
          <cell r="K39">
            <v>5.33117932148627E-2</v>
          </cell>
          <cell r="L39">
            <v>33.000000000000014</v>
          </cell>
          <cell r="M39">
            <v>24354.000000000011</v>
          </cell>
          <cell r="N39">
            <v>38025</v>
          </cell>
        </row>
        <row r="40">
          <cell r="E40">
            <v>2080</v>
          </cell>
          <cell r="F40" t="str">
            <v>Ecclesfield Primary School</v>
          </cell>
          <cell r="G40">
            <v>396</v>
          </cell>
          <cell r="H40">
            <v>0.30808080808080801</v>
          </cell>
          <cell r="I40">
            <v>121.99999999999997</v>
          </cell>
          <cell r="J40">
            <v>53801.999999999985</v>
          </cell>
          <cell r="K40">
            <v>0.310606060606061</v>
          </cell>
          <cell r="L40">
            <v>123.00000000000016</v>
          </cell>
          <cell r="M40">
            <v>90774.000000000116</v>
          </cell>
          <cell r="N40">
            <v>144576.00000000012</v>
          </cell>
        </row>
        <row r="41">
          <cell r="E41">
            <v>2024</v>
          </cell>
          <cell r="F41" t="str">
            <v>Emmanuel Anglican/Methodist Junior School</v>
          </cell>
          <cell r="G41">
            <v>164</v>
          </cell>
          <cell r="H41">
            <v>0.42682926829268297</v>
          </cell>
          <cell r="I41">
            <v>70.000000000000014</v>
          </cell>
          <cell r="J41">
            <v>30870.000000000007</v>
          </cell>
          <cell r="K41">
            <v>0.43292682926829301</v>
          </cell>
          <cell r="L41">
            <v>71.000000000000057</v>
          </cell>
          <cell r="M41">
            <v>52398.000000000044</v>
          </cell>
          <cell r="N41">
            <v>83268.000000000058</v>
          </cell>
        </row>
        <row r="42">
          <cell r="E42">
            <v>2028</v>
          </cell>
          <cell r="F42" t="str">
            <v>Emmaus Catholic and CofE Primary School</v>
          </cell>
          <cell r="G42">
            <v>292</v>
          </cell>
          <cell r="H42">
            <v>0.465753424657534</v>
          </cell>
          <cell r="I42">
            <v>135.99999999999991</v>
          </cell>
          <cell r="J42">
            <v>59975.999999999964</v>
          </cell>
          <cell r="K42">
            <v>0.47260273972602701</v>
          </cell>
          <cell r="L42">
            <v>137.99999999999989</v>
          </cell>
          <cell r="M42">
            <v>101843.99999999991</v>
          </cell>
          <cell r="N42">
            <v>161819.99999999988</v>
          </cell>
        </row>
        <row r="43">
          <cell r="E43">
            <v>2010</v>
          </cell>
          <cell r="F43" t="str">
            <v>Fox Hill Primary</v>
          </cell>
          <cell r="G43">
            <v>278</v>
          </cell>
          <cell r="H43">
            <v>0.53597122302158295</v>
          </cell>
          <cell r="I43">
            <v>149.00000000000006</v>
          </cell>
          <cell r="J43">
            <v>65709.000000000029</v>
          </cell>
          <cell r="K43">
            <v>0.53597122302158295</v>
          </cell>
          <cell r="L43">
            <v>149.00000000000006</v>
          </cell>
          <cell r="M43">
            <v>109962.00000000004</v>
          </cell>
          <cell r="N43">
            <v>175671.00000000006</v>
          </cell>
        </row>
        <row r="44">
          <cell r="E44">
            <v>2036</v>
          </cell>
          <cell r="F44" t="str">
            <v>Gleadless Primary School</v>
          </cell>
          <cell r="G44">
            <v>393</v>
          </cell>
          <cell r="H44">
            <v>0.30279898218829499</v>
          </cell>
          <cell r="I44">
            <v>118.99999999999993</v>
          </cell>
          <cell r="J44">
            <v>52478.999999999971</v>
          </cell>
          <cell r="K44">
            <v>0.30534351145038202</v>
          </cell>
          <cell r="L44">
            <v>120.00000000000013</v>
          </cell>
          <cell r="M44">
            <v>88560.000000000087</v>
          </cell>
          <cell r="N44">
            <v>141039.00000000006</v>
          </cell>
        </row>
        <row r="45">
          <cell r="E45">
            <v>2305</v>
          </cell>
          <cell r="F45" t="str">
            <v>Greengate Lane Academy</v>
          </cell>
          <cell r="G45">
            <v>191</v>
          </cell>
          <cell r="H45">
            <v>0.586387434554974</v>
          </cell>
          <cell r="I45">
            <v>112.00000000000003</v>
          </cell>
          <cell r="J45">
            <v>49392.000000000015</v>
          </cell>
          <cell r="K45">
            <v>0.59162303664921501</v>
          </cell>
          <cell r="L45">
            <v>113.00000000000007</v>
          </cell>
          <cell r="M45">
            <v>83394.000000000058</v>
          </cell>
          <cell r="N45">
            <v>132786.00000000006</v>
          </cell>
        </row>
        <row r="46">
          <cell r="E46">
            <v>2341</v>
          </cell>
          <cell r="F46" t="str">
            <v>Greenhill Primary School</v>
          </cell>
          <cell r="G46">
            <v>463</v>
          </cell>
          <cell r="H46">
            <v>0.36933045356371502</v>
          </cell>
          <cell r="I46">
            <v>171.00000000000006</v>
          </cell>
          <cell r="J46">
            <v>75411.000000000029</v>
          </cell>
          <cell r="K46">
            <v>0.37149028077753798</v>
          </cell>
          <cell r="L46">
            <v>172.00000000000009</v>
          </cell>
          <cell r="M46">
            <v>126936.00000000006</v>
          </cell>
          <cell r="N46">
            <v>202347.00000000009</v>
          </cell>
        </row>
        <row r="47">
          <cell r="E47">
            <v>2296</v>
          </cell>
          <cell r="F47" t="str">
            <v>Grenoside Community Primary School</v>
          </cell>
          <cell r="G47">
            <v>323</v>
          </cell>
          <cell r="H47">
            <v>0.201238390092879</v>
          </cell>
          <cell r="I47">
            <v>64.999999999999915</v>
          </cell>
          <cell r="J47">
            <v>28664.999999999964</v>
          </cell>
          <cell r="K47">
            <v>0.201238390092879</v>
          </cell>
          <cell r="L47">
            <v>64.999999999999915</v>
          </cell>
          <cell r="M47">
            <v>47969.999999999935</v>
          </cell>
          <cell r="N47">
            <v>76634.999999999898</v>
          </cell>
        </row>
        <row r="48">
          <cell r="E48">
            <v>2356</v>
          </cell>
          <cell r="F48" t="str">
            <v>Greystones Primary School</v>
          </cell>
          <cell r="G48">
            <v>631</v>
          </cell>
          <cell r="H48">
            <v>8.3993660855784497E-2</v>
          </cell>
          <cell r="I48">
            <v>53.000000000000014</v>
          </cell>
          <cell r="J48">
            <v>23373.000000000007</v>
          </cell>
          <cell r="K48">
            <v>8.5578446909667205E-2</v>
          </cell>
          <cell r="L48">
            <v>54.000000000000007</v>
          </cell>
          <cell r="M48">
            <v>39852.000000000007</v>
          </cell>
          <cell r="N48">
            <v>63225.000000000015</v>
          </cell>
        </row>
        <row r="49">
          <cell r="E49">
            <v>2279</v>
          </cell>
          <cell r="F49" t="str">
            <v>Halfway Junior School</v>
          </cell>
          <cell r="G49">
            <v>188</v>
          </cell>
          <cell r="H49">
            <v>0.30319148936170198</v>
          </cell>
          <cell r="I49">
            <v>56.999999999999972</v>
          </cell>
          <cell r="J49">
            <v>25136.999999999989</v>
          </cell>
          <cell r="K49">
            <v>0.30851063829787201</v>
          </cell>
          <cell r="L49">
            <v>57.999999999999936</v>
          </cell>
          <cell r="M49">
            <v>42803.999999999956</v>
          </cell>
          <cell r="N49">
            <v>67940.999999999942</v>
          </cell>
        </row>
        <row r="50">
          <cell r="E50">
            <v>2252</v>
          </cell>
          <cell r="F50" t="str">
            <v>Halfway Nursery Infant School</v>
          </cell>
          <cell r="G50">
            <v>149</v>
          </cell>
          <cell r="H50">
            <v>0.28187919463087202</v>
          </cell>
          <cell r="I50">
            <v>41.999999999999929</v>
          </cell>
          <cell r="J50">
            <v>18521.999999999967</v>
          </cell>
          <cell r="K50">
            <v>0.28187919463087202</v>
          </cell>
          <cell r="L50">
            <v>41.999999999999929</v>
          </cell>
          <cell r="M50">
            <v>30995.999999999949</v>
          </cell>
          <cell r="N50">
            <v>49517.999999999913</v>
          </cell>
        </row>
        <row r="51">
          <cell r="E51">
            <v>2357</v>
          </cell>
          <cell r="F51" t="str">
            <v>Hallam Primary School</v>
          </cell>
          <cell r="G51">
            <v>613</v>
          </cell>
          <cell r="H51">
            <v>9.6247960848287101E-2</v>
          </cell>
          <cell r="I51">
            <v>58.999999999999993</v>
          </cell>
          <cell r="J51">
            <v>26018.999999999996</v>
          </cell>
          <cell r="K51">
            <v>9.6247960848287101E-2</v>
          </cell>
          <cell r="L51">
            <v>58.999999999999993</v>
          </cell>
          <cell r="M51">
            <v>43541.999999999993</v>
          </cell>
          <cell r="N51">
            <v>69560.999999999985</v>
          </cell>
        </row>
        <row r="52">
          <cell r="E52">
            <v>2050</v>
          </cell>
          <cell r="F52" t="str">
            <v>Hartley Brook Primary School</v>
          </cell>
          <cell r="G52">
            <v>562</v>
          </cell>
          <cell r="H52">
            <v>0.59608540925266895</v>
          </cell>
          <cell r="I52">
            <v>334.99999999999994</v>
          </cell>
          <cell r="J52">
            <v>147734.99999999997</v>
          </cell>
          <cell r="K52">
            <v>0.60142348754448405</v>
          </cell>
          <cell r="L52">
            <v>338.00000000000006</v>
          </cell>
          <cell r="M52">
            <v>249444.00000000003</v>
          </cell>
          <cell r="N52">
            <v>397179</v>
          </cell>
        </row>
        <row r="53">
          <cell r="E53">
            <v>2049</v>
          </cell>
          <cell r="F53" t="str">
            <v>Hatfield Academy</v>
          </cell>
          <cell r="G53">
            <v>369</v>
          </cell>
          <cell r="H53">
            <v>0.56639566395663998</v>
          </cell>
          <cell r="I53">
            <v>209.00000000000014</v>
          </cell>
          <cell r="J53">
            <v>92169.000000000058</v>
          </cell>
          <cell r="K53">
            <v>0.569105691056911</v>
          </cell>
          <cell r="L53">
            <v>210.00000000000017</v>
          </cell>
          <cell r="M53">
            <v>154980.00000000012</v>
          </cell>
          <cell r="N53">
            <v>247149.00000000017</v>
          </cell>
        </row>
        <row r="54">
          <cell r="E54">
            <v>2297</v>
          </cell>
          <cell r="F54" t="str">
            <v>High Green Primary School</v>
          </cell>
          <cell r="G54">
            <v>195</v>
          </cell>
          <cell r="H54">
            <v>0.14871794871794899</v>
          </cell>
          <cell r="I54">
            <v>29.000000000000053</v>
          </cell>
          <cell r="J54">
            <v>12789.000000000024</v>
          </cell>
          <cell r="K54">
            <v>0.14871794871794899</v>
          </cell>
          <cell r="L54">
            <v>29.000000000000053</v>
          </cell>
          <cell r="M54">
            <v>21402.00000000004</v>
          </cell>
          <cell r="N54">
            <v>34191.000000000065</v>
          </cell>
        </row>
        <row r="55">
          <cell r="E55">
            <v>2042</v>
          </cell>
          <cell r="F55" t="str">
            <v>High Hazels Junior School</v>
          </cell>
          <cell r="G55">
            <v>350</v>
          </cell>
          <cell r="H55">
            <v>0.51142857142857101</v>
          </cell>
          <cell r="I55">
            <v>178.99999999999986</v>
          </cell>
          <cell r="J55">
            <v>78938.999999999942</v>
          </cell>
          <cell r="K55">
            <v>0.51428571428571401</v>
          </cell>
          <cell r="L55">
            <v>179.99999999999991</v>
          </cell>
          <cell r="M55">
            <v>132839.99999999994</v>
          </cell>
          <cell r="N55">
            <v>211778.99999999988</v>
          </cell>
        </row>
        <row r="56">
          <cell r="E56">
            <v>2039</v>
          </cell>
          <cell r="F56" t="str">
            <v>High Hazels Nursery Infant Academy</v>
          </cell>
          <cell r="G56">
            <v>256</v>
          </cell>
          <cell r="H56">
            <v>0.54296875</v>
          </cell>
          <cell r="I56">
            <v>139</v>
          </cell>
          <cell r="J56">
            <v>61299</v>
          </cell>
          <cell r="K56">
            <v>0.54296875</v>
          </cell>
          <cell r="L56">
            <v>139</v>
          </cell>
          <cell r="M56">
            <v>102582</v>
          </cell>
          <cell r="N56">
            <v>163881</v>
          </cell>
        </row>
        <row r="57">
          <cell r="E57">
            <v>2339</v>
          </cell>
          <cell r="F57" t="str">
            <v>Hillsborough Primary School</v>
          </cell>
          <cell r="G57">
            <v>339</v>
          </cell>
          <cell r="H57">
            <v>0.46902654867256599</v>
          </cell>
          <cell r="I57">
            <v>158.99999999999986</v>
          </cell>
          <cell r="J57">
            <v>70118.999999999942</v>
          </cell>
          <cell r="K57">
            <v>0.46902654867256599</v>
          </cell>
          <cell r="L57">
            <v>158.99999999999986</v>
          </cell>
          <cell r="M57">
            <v>117341.9999999999</v>
          </cell>
          <cell r="N57">
            <v>187460.99999999983</v>
          </cell>
        </row>
        <row r="58">
          <cell r="E58">
            <v>2213</v>
          </cell>
          <cell r="F58" t="str">
            <v>Holt House Infant School</v>
          </cell>
          <cell r="G58">
            <v>176</v>
          </cell>
          <cell r="H58">
            <v>0.13636363636363599</v>
          </cell>
          <cell r="I58">
            <v>23.999999999999936</v>
          </cell>
          <cell r="J58">
            <v>10583.999999999971</v>
          </cell>
          <cell r="K58">
            <v>0.13636363636363599</v>
          </cell>
          <cell r="L58">
            <v>23.999999999999936</v>
          </cell>
          <cell r="M58">
            <v>17711.999999999953</v>
          </cell>
          <cell r="N58">
            <v>28295.999999999924</v>
          </cell>
        </row>
        <row r="59">
          <cell r="E59">
            <v>2337</v>
          </cell>
          <cell r="F59" t="str">
            <v>Hucklow Primary School</v>
          </cell>
          <cell r="G59">
            <v>414</v>
          </cell>
          <cell r="H59">
            <v>0.44444444444444398</v>
          </cell>
          <cell r="I59">
            <v>183.9999999999998</v>
          </cell>
          <cell r="J59">
            <v>81143.999999999913</v>
          </cell>
          <cell r="K59">
            <v>0.44927536231884102</v>
          </cell>
          <cell r="L59">
            <v>186.00000000000017</v>
          </cell>
          <cell r="M59">
            <v>137268.00000000012</v>
          </cell>
          <cell r="N59">
            <v>218412.00000000003</v>
          </cell>
        </row>
        <row r="60">
          <cell r="E60">
            <v>2060</v>
          </cell>
          <cell r="F60" t="str">
            <v>Hunter's Bar Infant School</v>
          </cell>
          <cell r="G60">
            <v>268</v>
          </cell>
          <cell r="H60">
            <v>8.9552238805970102E-2</v>
          </cell>
          <cell r="I60">
            <v>23.999999999999986</v>
          </cell>
          <cell r="J60">
            <v>10583.999999999995</v>
          </cell>
          <cell r="K60">
            <v>8.9552238805970102E-2</v>
          </cell>
          <cell r="L60">
            <v>23.999999999999986</v>
          </cell>
          <cell r="M60">
            <v>17711.999999999989</v>
          </cell>
          <cell r="N60">
            <v>28295.999999999985</v>
          </cell>
        </row>
        <row r="61">
          <cell r="E61">
            <v>2058</v>
          </cell>
          <cell r="F61" t="str">
            <v>Hunter's Bar Junior School</v>
          </cell>
          <cell r="G61">
            <v>361</v>
          </cell>
          <cell r="H61">
            <v>0.13296398891966801</v>
          </cell>
          <cell r="I61">
            <v>48.000000000000156</v>
          </cell>
          <cell r="J61">
            <v>21168.000000000069</v>
          </cell>
          <cell r="K61">
            <v>0.13296398891966801</v>
          </cell>
          <cell r="L61">
            <v>48.000000000000156</v>
          </cell>
          <cell r="M61">
            <v>35424.000000000116</v>
          </cell>
          <cell r="N61">
            <v>56592.000000000189</v>
          </cell>
        </row>
        <row r="62">
          <cell r="E62">
            <v>2063</v>
          </cell>
          <cell r="F62" t="str">
            <v>Intake Primary School</v>
          </cell>
          <cell r="G62">
            <v>416</v>
          </cell>
          <cell r="H62">
            <v>0.30769230769230799</v>
          </cell>
          <cell r="I62">
            <v>128.00000000000011</v>
          </cell>
          <cell r="J62">
            <v>56448.000000000051</v>
          </cell>
          <cell r="K62">
            <v>0.30769230769230799</v>
          </cell>
          <cell r="L62">
            <v>128.00000000000011</v>
          </cell>
          <cell r="M62">
            <v>94464.000000000087</v>
          </cell>
          <cell r="N62">
            <v>150912.00000000015</v>
          </cell>
        </row>
        <row r="63">
          <cell r="E63">
            <v>2261</v>
          </cell>
          <cell r="F63" t="str">
            <v>Limpsfield Junior School</v>
          </cell>
          <cell r="G63">
            <v>225</v>
          </cell>
          <cell r="H63">
            <v>0.38666666666666699</v>
          </cell>
          <cell r="I63">
            <v>87.000000000000071</v>
          </cell>
          <cell r="J63">
            <v>38367.000000000029</v>
          </cell>
          <cell r="K63">
            <v>0.39111111111111102</v>
          </cell>
          <cell r="L63">
            <v>87.999999999999986</v>
          </cell>
          <cell r="M63">
            <v>64943.999999999993</v>
          </cell>
          <cell r="N63">
            <v>103311.00000000003</v>
          </cell>
        </row>
        <row r="64">
          <cell r="E64">
            <v>2315</v>
          </cell>
          <cell r="F64" t="str">
            <v>Lound Infant School</v>
          </cell>
          <cell r="G64">
            <v>143</v>
          </cell>
          <cell r="H64">
            <v>0.132867132867133</v>
          </cell>
          <cell r="I64">
            <v>19.000000000000018</v>
          </cell>
          <cell r="J64">
            <v>8379.0000000000073</v>
          </cell>
          <cell r="K64">
            <v>0.132867132867133</v>
          </cell>
          <cell r="L64">
            <v>19.000000000000018</v>
          </cell>
          <cell r="M64">
            <v>14022.000000000013</v>
          </cell>
          <cell r="N64">
            <v>22401.000000000022</v>
          </cell>
        </row>
        <row r="65">
          <cell r="E65">
            <v>2298</v>
          </cell>
          <cell r="F65" t="str">
            <v>Lound Junior School</v>
          </cell>
          <cell r="G65">
            <v>207</v>
          </cell>
          <cell r="H65">
            <v>0.173913043478261</v>
          </cell>
          <cell r="I65">
            <v>36.000000000000028</v>
          </cell>
          <cell r="J65">
            <v>15876.000000000013</v>
          </cell>
          <cell r="K65">
            <v>0.17874396135265699</v>
          </cell>
          <cell r="L65">
            <v>37</v>
          </cell>
          <cell r="M65">
            <v>27306</v>
          </cell>
          <cell r="N65">
            <v>43182.000000000015</v>
          </cell>
        </row>
        <row r="66">
          <cell r="E66">
            <v>2029</v>
          </cell>
          <cell r="F66" t="str">
            <v>Lowedges Junior Academy</v>
          </cell>
          <cell r="G66">
            <v>297</v>
          </cell>
          <cell r="H66">
            <v>0.63636363636363602</v>
          </cell>
          <cell r="I66">
            <v>188.99999999999989</v>
          </cell>
          <cell r="J66">
            <v>83348.999999999956</v>
          </cell>
          <cell r="K66">
            <v>0.64983164983164998</v>
          </cell>
          <cell r="L66">
            <v>193.00000000000006</v>
          </cell>
          <cell r="M66">
            <v>142434.00000000003</v>
          </cell>
          <cell r="N66">
            <v>225783</v>
          </cell>
        </row>
        <row r="67">
          <cell r="E67">
            <v>2045</v>
          </cell>
          <cell r="F67" t="str">
            <v>Lower Meadow Primary School</v>
          </cell>
          <cell r="G67">
            <v>252</v>
          </cell>
          <cell r="H67">
            <v>0.71031746031746001</v>
          </cell>
          <cell r="I67">
            <v>178.99999999999991</v>
          </cell>
          <cell r="J67">
            <v>78938.999999999956</v>
          </cell>
          <cell r="K67">
            <v>0.71031746031746001</v>
          </cell>
          <cell r="L67">
            <v>178.99999999999991</v>
          </cell>
          <cell r="M67">
            <v>132101.99999999994</v>
          </cell>
          <cell r="N67">
            <v>211040.99999999988</v>
          </cell>
        </row>
        <row r="68">
          <cell r="E68">
            <v>2070</v>
          </cell>
          <cell r="F68" t="str">
            <v>Lowfield Community Primary School</v>
          </cell>
          <cell r="G68">
            <v>395</v>
          </cell>
          <cell r="H68">
            <v>0.4</v>
          </cell>
          <cell r="I68">
            <v>158</v>
          </cell>
          <cell r="J68">
            <v>69678</v>
          </cell>
          <cell r="K68">
            <v>0.40759493670886099</v>
          </cell>
          <cell r="L68">
            <v>161.00000000000009</v>
          </cell>
          <cell r="M68">
            <v>118818.00000000006</v>
          </cell>
          <cell r="N68">
            <v>188496.00000000006</v>
          </cell>
        </row>
        <row r="69">
          <cell r="E69">
            <v>2292</v>
          </cell>
          <cell r="F69" t="str">
            <v>Loxley Primary School</v>
          </cell>
          <cell r="G69">
            <v>206</v>
          </cell>
          <cell r="H69">
            <v>8.7378640776699004E-2</v>
          </cell>
          <cell r="I69">
            <v>17.999999999999996</v>
          </cell>
          <cell r="J69">
            <v>7937.9999999999982</v>
          </cell>
          <cell r="K69">
            <v>8.7378640776699004E-2</v>
          </cell>
          <cell r="L69">
            <v>17.999999999999996</v>
          </cell>
          <cell r="M69">
            <v>13283.999999999998</v>
          </cell>
          <cell r="N69">
            <v>21221.999999999996</v>
          </cell>
        </row>
        <row r="70">
          <cell r="E70">
            <v>2072</v>
          </cell>
          <cell r="F70" t="str">
            <v>Lydgate Infant School</v>
          </cell>
          <cell r="G70">
            <v>356</v>
          </cell>
          <cell r="H70">
            <v>7.02247191011236E-2</v>
          </cell>
          <cell r="I70">
            <v>25</v>
          </cell>
          <cell r="J70">
            <v>11025</v>
          </cell>
          <cell r="K70">
            <v>7.02247191011236E-2</v>
          </cell>
          <cell r="L70">
            <v>25</v>
          </cell>
          <cell r="M70">
            <v>18450</v>
          </cell>
          <cell r="N70">
            <v>29475</v>
          </cell>
        </row>
        <row r="71">
          <cell r="E71">
            <v>2071</v>
          </cell>
          <cell r="F71" t="str">
            <v>Lydgate Junior School</v>
          </cell>
          <cell r="G71">
            <v>479</v>
          </cell>
          <cell r="H71">
            <v>0.11899791231732799</v>
          </cell>
          <cell r="I71">
            <v>57.000000000000107</v>
          </cell>
          <cell r="J71">
            <v>25137.000000000047</v>
          </cell>
          <cell r="K71">
            <v>0.12317327766179501</v>
          </cell>
          <cell r="L71">
            <v>58.999999999999808</v>
          </cell>
          <cell r="M71">
            <v>43541.999999999862</v>
          </cell>
          <cell r="N71">
            <v>68678.999999999913</v>
          </cell>
        </row>
        <row r="72">
          <cell r="E72">
            <v>2358</v>
          </cell>
          <cell r="F72" t="str">
            <v>Malin Bridge Primary School</v>
          </cell>
          <cell r="G72">
            <v>538</v>
          </cell>
          <cell r="H72">
            <v>0.191449814126394</v>
          </cell>
          <cell r="I72">
            <v>102.99999999999997</v>
          </cell>
          <cell r="J72">
            <v>45422.999999999985</v>
          </cell>
          <cell r="K72">
            <v>0.19330855018587401</v>
          </cell>
          <cell r="L72">
            <v>104.00000000000021</v>
          </cell>
          <cell r="M72">
            <v>76752.00000000016</v>
          </cell>
          <cell r="N72">
            <v>122175.00000000015</v>
          </cell>
        </row>
        <row r="73">
          <cell r="E73">
            <v>2359</v>
          </cell>
          <cell r="F73" t="str">
            <v>Manor Lodge Community Primary and Nursery School</v>
          </cell>
          <cell r="G73">
            <v>332</v>
          </cell>
          <cell r="H73">
            <v>0.44578313253011997</v>
          </cell>
          <cell r="I73">
            <v>147.99999999999983</v>
          </cell>
          <cell r="J73">
            <v>65267.999999999927</v>
          </cell>
          <cell r="K73">
            <v>0.45481927710843401</v>
          </cell>
          <cell r="L73">
            <v>151.00000000000009</v>
          </cell>
          <cell r="M73">
            <v>111438.00000000006</v>
          </cell>
          <cell r="N73">
            <v>176706</v>
          </cell>
        </row>
        <row r="74">
          <cell r="E74">
            <v>2012</v>
          </cell>
          <cell r="F74" t="str">
            <v>Mansel Primary</v>
          </cell>
          <cell r="G74">
            <v>391</v>
          </cell>
          <cell r="H74">
            <v>0.60102301790281298</v>
          </cell>
          <cell r="I74">
            <v>234.99999999999989</v>
          </cell>
          <cell r="J74">
            <v>103634.99999999996</v>
          </cell>
          <cell r="K74">
            <v>0.60613810741688001</v>
          </cell>
          <cell r="L74">
            <v>237.00000000000009</v>
          </cell>
          <cell r="M74">
            <v>174906.00000000006</v>
          </cell>
          <cell r="N74">
            <v>278541</v>
          </cell>
        </row>
        <row r="75">
          <cell r="E75">
            <v>2079</v>
          </cell>
          <cell r="F75" t="str">
            <v>Marlcliffe Community Primary School</v>
          </cell>
          <cell r="G75">
            <v>476</v>
          </cell>
          <cell r="H75">
            <v>0.13445378151260501</v>
          </cell>
          <cell r="I75">
            <v>63.999999999999986</v>
          </cell>
          <cell r="J75">
            <v>28223.999999999993</v>
          </cell>
          <cell r="K75">
            <v>0.13865546218487401</v>
          </cell>
          <cell r="L75">
            <v>66.000000000000028</v>
          </cell>
          <cell r="M75">
            <v>48708.000000000022</v>
          </cell>
          <cell r="N75">
            <v>76932.000000000015</v>
          </cell>
        </row>
        <row r="76">
          <cell r="E76">
            <v>2081</v>
          </cell>
          <cell r="F76" t="str">
            <v>Meersbrook Bank Primary School</v>
          </cell>
          <cell r="G76">
            <v>206</v>
          </cell>
          <cell r="H76">
            <v>0.101941747572816</v>
          </cell>
          <cell r="I76">
            <v>21.000000000000096</v>
          </cell>
          <cell r="J76">
            <v>9261.0000000000418</v>
          </cell>
          <cell r="K76">
            <v>0.101941747572816</v>
          </cell>
          <cell r="L76">
            <v>21.000000000000096</v>
          </cell>
          <cell r="M76">
            <v>15498.000000000071</v>
          </cell>
          <cell r="N76">
            <v>24759.000000000113</v>
          </cell>
        </row>
        <row r="77">
          <cell r="E77">
            <v>2013</v>
          </cell>
          <cell r="F77" t="str">
            <v>Meynell Community Primary School</v>
          </cell>
          <cell r="G77">
            <v>382</v>
          </cell>
          <cell r="H77">
            <v>0.70942408376963395</v>
          </cell>
          <cell r="I77">
            <v>271.00000000000017</v>
          </cell>
          <cell r="J77">
            <v>119511.00000000007</v>
          </cell>
          <cell r="K77">
            <v>0.71465968586387396</v>
          </cell>
          <cell r="L77">
            <v>272.99999999999983</v>
          </cell>
          <cell r="M77">
            <v>201473.99999999988</v>
          </cell>
          <cell r="N77">
            <v>320984.99999999994</v>
          </cell>
        </row>
        <row r="78">
          <cell r="E78">
            <v>2346</v>
          </cell>
          <cell r="F78" t="str">
            <v>Monteney Primary School</v>
          </cell>
          <cell r="G78">
            <v>401</v>
          </cell>
          <cell r="H78">
            <v>0.34663341645885298</v>
          </cell>
          <cell r="I78">
            <v>139.00000000000006</v>
          </cell>
          <cell r="J78">
            <v>61299.000000000022</v>
          </cell>
          <cell r="K78">
            <v>0.351620947630923</v>
          </cell>
          <cell r="L78">
            <v>141.00000000000011</v>
          </cell>
          <cell r="M78">
            <v>104058.00000000009</v>
          </cell>
          <cell r="N78">
            <v>165357.00000000012</v>
          </cell>
        </row>
        <row r="79">
          <cell r="E79">
            <v>2257</v>
          </cell>
          <cell r="F79" t="str">
            <v>Mosborough Primary School</v>
          </cell>
          <cell r="G79">
            <v>415</v>
          </cell>
          <cell r="H79">
            <v>0.17108433734939801</v>
          </cell>
          <cell r="I79">
            <v>71.000000000000171</v>
          </cell>
          <cell r="J79">
            <v>31311.000000000076</v>
          </cell>
          <cell r="K79">
            <v>0.17108433734939801</v>
          </cell>
          <cell r="L79">
            <v>71.000000000000171</v>
          </cell>
          <cell r="M79">
            <v>52398.000000000124</v>
          </cell>
          <cell r="N79">
            <v>83709.000000000204</v>
          </cell>
        </row>
        <row r="80">
          <cell r="E80">
            <v>2092</v>
          </cell>
          <cell r="F80" t="str">
            <v>Mundella Primary School</v>
          </cell>
          <cell r="G80">
            <v>419</v>
          </cell>
          <cell r="H80">
            <v>0.126491646778043</v>
          </cell>
          <cell r="I80">
            <v>53.000000000000021</v>
          </cell>
          <cell r="J80">
            <v>23373.000000000011</v>
          </cell>
          <cell r="K80">
            <v>0.13126491646777999</v>
          </cell>
          <cell r="L80">
            <v>54.999999999999815</v>
          </cell>
          <cell r="M80">
            <v>40589.999999999862</v>
          </cell>
          <cell r="N80">
            <v>63962.999999999869</v>
          </cell>
        </row>
        <row r="81">
          <cell r="E81">
            <v>2002</v>
          </cell>
          <cell r="F81" t="str">
            <v>Nether Edge Primary School</v>
          </cell>
          <cell r="G81">
            <v>416</v>
          </cell>
          <cell r="H81">
            <v>0.25480769230769201</v>
          </cell>
          <cell r="I81">
            <v>105.99999999999987</v>
          </cell>
          <cell r="J81">
            <v>46745.999999999942</v>
          </cell>
          <cell r="K81">
            <v>0.25961538461538503</v>
          </cell>
          <cell r="L81">
            <v>108.00000000000017</v>
          </cell>
          <cell r="M81">
            <v>79704.000000000131</v>
          </cell>
          <cell r="N81">
            <v>126450.00000000007</v>
          </cell>
        </row>
        <row r="82">
          <cell r="E82">
            <v>2221</v>
          </cell>
          <cell r="F82" t="str">
            <v>Nether Green Infant School</v>
          </cell>
          <cell r="G82">
            <v>201</v>
          </cell>
          <cell r="H82">
            <v>6.4676616915422896E-2</v>
          </cell>
          <cell r="I82">
            <v>13.000000000000002</v>
          </cell>
          <cell r="J82">
            <v>5733.0000000000009</v>
          </cell>
          <cell r="K82">
            <v>6.4676616915422896E-2</v>
          </cell>
          <cell r="L82">
            <v>13.000000000000002</v>
          </cell>
          <cell r="M82">
            <v>9594.0000000000018</v>
          </cell>
          <cell r="N82">
            <v>15327.000000000004</v>
          </cell>
        </row>
        <row r="83">
          <cell r="E83">
            <v>2087</v>
          </cell>
          <cell r="F83" t="str">
            <v>Nether Green Junior School</v>
          </cell>
          <cell r="G83">
            <v>377</v>
          </cell>
          <cell r="H83">
            <v>0.108753315649867</v>
          </cell>
          <cell r="I83">
            <v>40.999999999999858</v>
          </cell>
          <cell r="J83">
            <v>18080.999999999938</v>
          </cell>
          <cell r="K83">
            <v>0.111405835543767</v>
          </cell>
          <cell r="L83">
            <v>42.000000000000156</v>
          </cell>
          <cell r="M83">
            <v>30996.000000000116</v>
          </cell>
          <cell r="N83">
            <v>49077.000000000058</v>
          </cell>
        </row>
        <row r="84">
          <cell r="E84">
            <v>2272</v>
          </cell>
          <cell r="F84" t="str">
            <v>Netherthorpe Primary School</v>
          </cell>
          <cell r="G84">
            <v>216</v>
          </cell>
          <cell r="H84">
            <v>0.467592592592593</v>
          </cell>
          <cell r="I84">
            <v>101.00000000000009</v>
          </cell>
          <cell r="J84">
            <v>44541.000000000036</v>
          </cell>
          <cell r="K84">
            <v>0.467592592592593</v>
          </cell>
          <cell r="L84">
            <v>101.00000000000009</v>
          </cell>
          <cell r="M84">
            <v>74538.000000000058</v>
          </cell>
          <cell r="N84">
            <v>119079.00000000009</v>
          </cell>
        </row>
        <row r="85">
          <cell r="E85">
            <v>2309</v>
          </cell>
          <cell r="F85" t="str">
            <v>Nook Lane Junior School</v>
          </cell>
          <cell r="G85">
            <v>240</v>
          </cell>
          <cell r="H85">
            <v>0.1</v>
          </cell>
          <cell r="I85">
            <v>24</v>
          </cell>
          <cell r="J85">
            <v>10584</v>
          </cell>
          <cell r="K85">
            <v>0.1</v>
          </cell>
          <cell r="L85">
            <v>24</v>
          </cell>
          <cell r="M85">
            <v>17712</v>
          </cell>
          <cell r="N85">
            <v>28296</v>
          </cell>
        </row>
        <row r="86">
          <cell r="E86">
            <v>2051</v>
          </cell>
          <cell r="F86" t="str">
            <v>Norfolk Community Primary School</v>
          </cell>
          <cell r="G86">
            <v>407</v>
          </cell>
          <cell r="H86">
            <v>0.52825552825552802</v>
          </cell>
          <cell r="I86">
            <v>214.99999999999991</v>
          </cell>
          <cell r="J86">
            <v>94814.999999999956</v>
          </cell>
          <cell r="K86">
            <v>0.53562653562653595</v>
          </cell>
          <cell r="L86">
            <v>218.00000000000014</v>
          </cell>
          <cell r="M86">
            <v>160884.00000000012</v>
          </cell>
          <cell r="N86">
            <v>255699.00000000006</v>
          </cell>
        </row>
        <row r="87">
          <cell r="E87">
            <v>3010</v>
          </cell>
          <cell r="F87" t="str">
            <v>Norton Free Church of England Primary School</v>
          </cell>
          <cell r="G87">
            <v>215</v>
          </cell>
          <cell r="H87">
            <v>0.162790697674419</v>
          </cell>
          <cell r="I87">
            <v>35.000000000000085</v>
          </cell>
          <cell r="J87">
            <v>15435.000000000038</v>
          </cell>
          <cell r="K87">
            <v>0.167441860465116</v>
          </cell>
          <cell r="L87">
            <v>35.999999999999943</v>
          </cell>
          <cell r="M87">
            <v>26567.999999999956</v>
          </cell>
          <cell r="N87">
            <v>42002.999999999993</v>
          </cell>
        </row>
        <row r="88">
          <cell r="E88">
            <v>2018</v>
          </cell>
          <cell r="F88" t="str">
            <v>Oasis Academy Fir Vale</v>
          </cell>
          <cell r="G88">
            <v>412</v>
          </cell>
          <cell r="H88">
            <v>0.77184466019417497</v>
          </cell>
          <cell r="I88">
            <v>318.00000000000011</v>
          </cell>
          <cell r="J88">
            <v>140238.00000000006</v>
          </cell>
          <cell r="K88">
            <v>0.78398058252427205</v>
          </cell>
          <cell r="L88">
            <v>323.00000000000011</v>
          </cell>
          <cell r="M88">
            <v>238374.00000000009</v>
          </cell>
          <cell r="N88">
            <v>378612.00000000012</v>
          </cell>
        </row>
        <row r="89">
          <cell r="E89">
            <v>2019</v>
          </cell>
          <cell r="F89" t="str">
            <v>Oasis Academy Watermead</v>
          </cell>
          <cell r="G89">
            <v>385</v>
          </cell>
          <cell r="H89">
            <v>0.49610389610389599</v>
          </cell>
          <cell r="I89">
            <v>190.99999999999994</v>
          </cell>
          <cell r="J89">
            <v>84230.999999999971</v>
          </cell>
          <cell r="K89">
            <v>0.49610389610389599</v>
          </cell>
          <cell r="L89">
            <v>190.99999999999994</v>
          </cell>
          <cell r="M89">
            <v>140957.99999999997</v>
          </cell>
          <cell r="N89">
            <v>225188.99999999994</v>
          </cell>
        </row>
        <row r="90">
          <cell r="E90">
            <v>2313</v>
          </cell>
          <cell r="F90" t="str">
            <v>Oughtibridge Primary School</v>
          </cell>
          <cell r="G90">
            <v>414</v>
          </cell>
          <cell r="H90">
            <v>9.4202898550724598E-2</v>
          </cell>
          <cell r="I90">
            <v>38.999999999999986</v>
          </cell>
          <cell r="J90">
            <v>17198.999999999993</v>
          </cell>
          <cell r="K90">
            <v>9.4202898550724598E-2</v>
          </cell>
          <cell r="L90">
            <v>38.999999999999986</v>
          </cell>
          <cell r="M90">
            <v>28781.999999999989</v>
          </cell>
          <cell r="N90">
            <v>45980.999999999985</v>
          </cell>
        </row>
        <row r="91">
          <cell r="E91">
            <v>2093</v>
          </cell>
          <cell r="F91" t="str">
            <v>Owler Brook Primary School</v>
          </cell>
          <cell r="G91">
            <v>409</v>
          </cell>
          <cell r="H91">
            <v>0.59168704156479202</v>
          </cell>
          <cell r="I91">
            <v>241.99999999999994</v>
          </cell>
          <cell r="J91">
            <v>106721.99999999997</v>
          </cell>
          <cell r="K91">
            <v>0.59657701711491395</v>
          </cell>
          <cell r="L91">
            <v>243.9999999999998</v>
          </cell>
          <cell r="M91">
            <v>180071.99999999985</v>
          </cell>
          <cell r="N91">
            <v>286793.99999999983</v>
          </cell>
        </row>
        <row r="92">
          <cell r="E92">
            <v>3428</v>
          </cell>
          <cell r="F92" t="str">
            <v>Parson Cross Church of England Primary School</v>
          </cell>
          <cell r="G92">
            <v>208</v>
          </cell>
          <cell r="H92">
            <v>0.293269230769231</v>
          </cell>
          <cell r="I92">
            <v>61.00000000000005</v>
          </cell>
          <cell r="J92">
            <v>26901.000000000022</v>
          </cell>
          <cell r="K92">
            <v>0.293269230769231</v>
          </cell>
          <cell r="L92">
            <v>61.00000000000005</v>
          </cell>
          <cell r="M92">
            <v>45018.000000000036</v>
          </cell>
          <cell r="N92">
            <v>71919.000000000058</v>
          </cell>
        </row>
        <row r="93">
          <cell r="E93">
            <v>2332</v>
          </cell>
          <cell r="F93" t="str">
            <v>Phillimore Community Primary School</v>
          </cell>
          <cell r="G93">
            <v>389</v>
          </cell>
          <cell r="H93">
            <v>0.55012853470436995</v>
          </cell>
          <cell r="I93">
            <v>213.99999999999991</v>
          </cell>
          <cell r="J93">
            <v>94373.999999999956</v>
          </cell>
          <cell r="K93">
            <v>0.56812339331619499</v>
          </cell>
          <cell r="L93">
            <v>220.99999999999986</v>
          </cell>
          <cell r="M93">
            <v>163097.99999999988</v>
          </cell>
          <cell r="N93">
            <v>257471.99999999983</v>
          </cell>
        </row>
        <row r="94">
          <cell r="E94">
            <v>3433</v>
          </cell>
          <cell r="F94" t="str">
            <v>Pipworth Community Primary School</v>
          </cell>
          <cell r="G94">
            <v>384</v>
          </cell>
          <cell r="H94">
            <v>0.5703125</v>
          </cell>
          <cell r="I94">
            <v>219</v>
          </cell>
          <cell r="J94">
            <v>96579</v>
          </cell>
          <cell r="K94">
            <v>0.57291666666666696</v>
          </cell>
          <cell r="L94">
            <v>220.00000000000011</v>
          </cell>
          <cell r="M94">
            <v>162360.00000000009</v>
          </cell>
          <cell r="N94">
            <v>258939.00000000009</v>
          </cell>
        </row>
        <row r="95">
          <cell r="E95">
            <v>3427</v>
          </cell>
          <cell r="F95" t="str">
            <v>Porter Croft Church of England Primary Academy</v>
          </cell>
          <cell r="G95">
            <v>215</v>
          </cell>
          <cell r="H95">
            <v>0.32093023255814002</v>
          </cell>
          <cell r="I95">
            <v>69.000000000000099</v>
          </cell>
          <cell r="J95">
            <v>30429.000000000044</v>
          </cell>
          <cell r="K95">
            <v>0.33953488372092999</v>
          </cell>
          <cell r="L95">
            <v>72.999999999999943</v>
          </cell>
          <cell r="M95">
            <v>53873.999999999956</v>
          </cell>
          <cell r="N95">
            <v>84303</v>
          </cell>
        </row>
        <row r="96">
          <cell r="E96">
            <v>2347</v>
          </cell>
          <cell r="F96" t="str">
            <v>Prince Edward Primary School</v>
          </cell>
          <cell r="G96">
            <v>412</v>
          </cell>
          <cell r="H96">
            <v>0.490291262135922</v>
          </cell>
          <cell r="I96">
            <v>201.99999999999986</v>
          </cell>
          <cell r="J96">
            <v>89081.999999999942</v>
          </cell>
          <cell r="K96">
            <v>0.49271844660194197</v>
          </cell>
          <cell r="L96">
            <v>203.00000000000009</v>
          </cell>
          <cell r="M96">
            <v>149814.00000000006</v>
          </cell>
          <cell r="N96">
            <v>238896</v>
          </cell>
        </row>
        <row r="97">
          <cell r="E97">
            <v>2366</v>
          </cell>
          <cell r="F97" t="str">
            <v>Pye Bank CofE Primary School</v>
          </cell>
          <cell r="G97">
            <v>430</v>
          </cell>
          <cell r="H97">
            <v>0.54186046511627906</v>
          </cell>
          <cell r="I97">
            <v>233</v>
          </cell>
          <cell r="J97">
            <v>102753</v>
          </cell>
          <cell r="K97">
            <v>0.54418604651162805</v>
          </cell>
          <cell r="L97">
            <v>234.00000000000006</v>
          </cell>
          <cell r="M97">
            <v>172692.00000000003</v>
          </cell>
          <cell r="N97">
            <v>275445</v>
          </cell>
        </row>
        <row r="98">
          <cell r="E98">
            <v>2363</v>
          </cell>
          <cell r="F98" t="str">
            <v>Rainbow Forge Primary Academy</v>
          </cell>
          <cell r="G98">
            <v>292</v>
          </cell>
          <cell r="H98">
            <v>0.45205479452054798</v>
          </cell>
          <cell r="I98">
            <v>132</v>
          </cell>
          <cell r="J98">
            <v>58212</v>
          </cell>
          <cell r="K98">
            <v>0.45205479452054798</v>
          </cell>
          <cell r="L98">
            <v>132</v>
          </cell>
          <cell r="M98">
            <v>97416</v>
          </cell>
          <cell r="N98">
            <v>155628</v>
          </cell>
        </row>
        <row r="99">
          <cell r="E99">
            <v>2334</v>
          </cell>
          <cell r="F99" t="str">
            <v>Reignhead Primary School</v>
          </cell>
          <cell r="G99">
            <v>240</v>
          </cell>
          <cell r="H99">
            <v>0.37083333333333302</v>
          </cell>
          <cell r="I99">
            <v>88.999999999999929</v>
          </cell>
          <cell r="J99">
            <v>39248.999999999971</v>
          </cell>
          <cell r="K99">
            <v>0.37916666666666698</v>
          </cell>
          <cell r="L99">
            <v>91.000000000000071</v>
          </cell>
          <cell r="M99">
            <v>67158.000000000058</v>
          </cell>
          <cell r="N99">
            <v>106407.00000000003</v>
          </cell>
        </row>
        <row r="100">
          <cell r="E100">
            <v>2338</v>
          </cell>
          <cell r="F100" t="str">
            <v>Rivelin Primary School</v>
          </cell>
          <cell r="G100">
            <v>375</v>
          </cell>
          <cell r="H100">
            <v>0.17333333333333301</v>
          </cell>
          <cell r="I100">
            <v>64.999999999999872</v>
          </cell>
          <cell r="J100">
            <v>28664.999999999942</v>
          </cell>
          <cell r="K100">
            <v>0.18133333333333301</v>
          </cell>
          <cell r="L100">
            <v>67.999999999999886</v>
          </cell>
          <cell r="M100">
            <v>50183.999999999913</v>
          </cell>
          <cell r="N100">
            <v>78848.999999999854</v>
          </cell>
        </row>
        <row r="101">
          <cell r="E101">
            <v>2306</v>
          </cell>
          <cell r="F101" t="str">
            <v>Royd Nursery and Infant School</v>
          </cell>
          <cell r="G101">
            <v>127</v>
          </cell>
          <cell r="H101">
            <v>0.291338582677165</v>
          </cell>
          <cell r="I101">
            <v>36.999999999999957</v>
          </cell>
          <cell r="J101">
            <v>16316.999999999982</v>
          </cell>
          <cell r="K101">
            <v>0.291338582677165</v>
          </cell>
          <cell r="L101">
            <v>36.999999999999957</v>
          </cell>
          <cell r="M101">
            <v>27305.999999999967</v>
          </cell>
          <cell r="N101">
            <v>43622.999999999949</v>
          </cell>
        </row>
        <row r="102">
          <cell r="E102">
            <v>3401</v>
          </cell>
          <cell r="F102" t="str">
            <v>Sacred Heart School, A Catholic Voluntary Academy</v>
          </cell>
          <cell r="G102">
            <v>201</v>
          </cell>
          <cell r="H102">
            <v>0.164179104477612</v>
          </cell>
          <cell r="I102">
            <v>33.000000000000014</v>
          </cell>
          <cell r="J102">
            <v>14553.000000000005</v>
          </cell>
          <cell r="K102">
            <v>0.164179104477612</v>
          </cell>
          <cell r="L102">
            <v>33.000000000000014</v>
          </cell>
          <cell r="M102">
            <v>24354.000000000011</v>
          </cell>
          <cell r="N102">
            <v>38907.000000000015</v>
          </cell>
        </row>
        <row r="103">
          <cell r="E103">
            <v>2369</v>
          </cell>
          <cell r="F103" t="str">
            <v>Sharrow Nursery, Infant and Junior School</v>
          </cell>
          <cell r="G103">
            <v>427</v>
          </cell>
          <cell r="H103">
            <v>0.39110070257611201</v>
          </cell>
          <cell r="I103">
            <v>166.99999999999983</v>
          </cell>
          <cell r="J103">
            <v>73646.999999999927</v>
          </cell>
          <cell r="K103">
            <v>0.39110070257611201</v>
          </cell>
          <cell r="L103">
            <v>166.99999999999983</v>
          </cell>
          <cell r="M103">
            <v>123245.99999999987</v>
          </cell>
          <cell r="N103">
            <v>196892.9999999998</v>
          </cell>
        </row>
        <row r="104">
          <cell r="E104">
            <v>2349</v>
          </cell>
          <cell r="F104" t="str">
            <v>Shooter's Grove Primary School</v>
          </cell>
          <cell r="G104">
            <v>356</v>
          </cell>
          <cell r="H104">
            <v>0.26685393258426998</v>
          </cell>
          <cell r="I104">
            <v>95.000000000000114</v>
          </cell>
          <cell r="J104">
            <v>41895.000000000051</v>
          </cell>
          <cell r="K104">
            <v>0.26966292134831499</v>
          </cell>
          <cell r="L104">
            <v>96.000000000000142</v>
          </cell>
          <cell r="M104">
            <v>70848.000000000102</v>
          </cell>
          <cell r="N104">
            <v>112743.00000000015</v>
          </cell>
        </row>
        <row r="105">
          <cell r="E105">
            <v>2360</v>
          </cell>
          <cell r="F105" t="str">
            <v>Shortbrook Primary School</v>
          </cell>
          <cell r="G105">
            <v>85</v>
          </cell>
          <cell r="H105">
            <v>0.69411764705882395</v>
          </cell>
          <cell r="I105">
            <v>59.000000000000036</v>
          </cell>
          <cell r="J105">
            <v>26019.000000000015</v>
          </cell>
          <cell r="K105">
            <v>0.69411764705882395</v>
          </cell>
          <cell r="L105">
            <v>59.000000000000036</v>
          </cell>
          <cell r="M105">
            <v>43542.000000000029</v>
          </cell>
          <cell r="N105">
            <v>69561.000000000044</v>
          </cell>
        </row>
        <row r="106">
          <cell r="E106">
            <v>2009</v>
          </cell>
          <cell r="F106" t="str">
            <v>Southey Green Primary School and Nurseries</v>
          </cell>
          <cell r="G106">
            <v>620</v>
          </cell>
          <cell r="H106">
            <v>0.56290322580645202</v>
          </cell>
          <cell r="I106">
            <v>349.00000000000023</v>
          </cell>
          <cell r="J106">
            <v>153909.00000000009</v>
          </cell>
          <cell r="K106">
            <v>0.57258064516129004</v>
          </cell>
          <cell r="L106">
            <v>354.99999999999983</v>
          </cell>
          <cell r="M106">
            <v>261989.99999999988</v>
          </cell>
          <cell r="N106">
            <v>415899</v>
          </cell>
        </row>
        <row r="107">
          <cell r="E107">
            <v>2329</v>
          </cell>
          <cell r="F107" t="str">
            <v>Springfield Primary School</v>
          </cell>
          <cell r="G107">
            <v>200</v>
          </cell>
          <cell r="H107">
            <v>0.37</v>
          </cell>
          <cell r="I107">
            <v>74</v>
          </cell>
          <cell r="J107">
            <v>32634</v>
          </cell>
          <cell r="K107">
            <v>0.37</v>
          </cell>
          <cell r="L107">
            <v>74</v>
          </cell>
          <cell r="M107">
            <v>54612</v>
          </cell>
          <cell r="N107">
            <v>87246</v>
          </cell>
        </row>
        <row r="108">
          <cell r="E108">
            <v>5202</v>
          </cell>
          <cell r="F108" t="str">
            <v>St Ann's Catholic Primary School, A Voluntary Academy</v>
          </cell>
          <cell r="G108">
            <v>101</v>
          </cell>
          <cell r="H108">
            <v>0.12871287128712899</v>
          </cell>
          <cell r="I108">
            <v>13.000000000000028</v>
          </cell>
          <cell r="J108">
            <v>5733.0000000000127</v>
          </cell>
          <cell r="K108">
            <v>0.13861386138613899</v>
          </cell>
          <cell r="L108">
            <v>14.000000000000037</v>
          </cell>
          <cell r="M108">
            <v>10332.000000000027</v>
          </cell>
          <cell r="N108">
            <v>16065.00000000004</v>
          </cell>
        </row>
        <row r="109">
          <cell r="E109">
            <v>3402</v>
          </cell>
          <cell r="F109" t="str">
            <v>St Catherine's Catholic Primary School (Hallam)</v>
          </cell>
          <cell r="G109">
            <v>427</v>
          </cell>
          <cell r="H109">
            <v>0.36065573770491799</v>
          </cell>
          <cell r="I109">
            <v>153.99999999999997</v>
          </cell>
          <cell r="J109">
            <v>67913.999999999985</v>
          </cell>
          <cell r="K109">
            <v>0.36299765807962497</v>
          </cell>
          <cell r="L109">
            <v>154.99999999999986</v>
          </cell>
          <cell r="M109">
            <v>114389.9999999999</v>
          </cell>
          <cell r="N109">
            <v>182303.99999999988</v>
          </cell>
        </row>
        <row r="110">
          <cell r="E110">
            <v>2017</v>
          </cell>
          <cell r="F110" t="str">
            <v>St John Fisher Primary, A Catholic Voluntary Academy</v>
          </cell>
          <cell r="G110">
            <v>209</v>
          </cell>
          <cell r="H110">
            <v>0.143540669856459</v>
          </cell>
          <cell r="I110">
            <v>29.999999999999929</v>
          </cell>
          <cell r="J110">
            <v>13229.999999999969</v>
          </cell>
          <cell r="K110">
            <v>0.148325358851675</v>
          </cell>
          <cell r="L110">
            <v>31.000000000000075</v>
          </cell>
          <cell r="M110">
            <v>22878.000000000055</v>
          </cell>
          <cell r="N110">
            <v>36108.000000000022</v>
          </cell>
        </row>
        <row r="111">
          <cell r="E111">
            <v>5203</v>
          </cell>
          <cell r="F111" t="str">
            <v>St Joseph's Primary School</v>
          </cell>
          <cell r="G111">
            <v>209</v>
          </cell>
          <cell r="H111">
            <v>0.13397129186602899</v>
          </cell>
          <cell r="I111">
            <v>28.00000000000006</v>
          </cell>
          <cell r="J111">
            <v>12348.000000000027</v>
          </cell>
          <cell r="K111">
            <v>0.13397129186602899</v>
          </cell>
          <cell r="L111">
            <v>28.00000000000006</v>
          </cell>
          <cell r="M111">
            <v>20664.000000000044</v>
          </cell>
          <cell r="N111">
            <v>33012.000000000073</v>
          </cell>
        </row>
        <row r="112">
          <cell r="E112">
            <v>3406</v>
          </cell>
          <cell r="F112" t="str">
            <v>St Marie's School, A Catholic Voluntary Academy</v>
          </cell>
          <cell r="G112">
            <v>213</v>
          </cell>
          <cell r="H112">
            <v>0.13145539906103301</v>
          </cell>
          <cell r="I112">
            <v>28.000000000000032</v>
          </cell>
          <cell r="J112">
            <v>12348.000000000015</v>
          </cell>
          <cell r="K112">
            <v>0.13145539906103301</v>
          </cell>
          <cell r="L112">
            <v>28.000000000000032</v>
          </cell>
          <cell r="M112">
            <v>20664.000000000022</v>
          </cell>
          <cell r="N112">
            <v>33012.000000000036</v>
          </cell>
        </row>
        <row r="113">
          <cell r="E113">
            <v>2020</v>
          </cell>
          <cell r="F113" t="str">
            <v>St Mary's Church of England Primary School</v>
          </cell>
          <cell r="G113">
            <v>210</v>
          </cell>
          <cell r="H113">
            <v>0.32380952380952399</v>
          </cell>
          <cell r="I113">
            <v>68.000000000000043</v>
          </cell>
          <cell r="J113">
            <v>29988.000000000018</v>
          </cell>
          <cell r="K113">
            <v>0.32380952380952399</v>
          </cell>
          <cell r="L113">
            <v>68.000000000000043</v>
          </cell>
          <cell r="M113">
            <v>50184.000000000029</v>
          </cell>
          <cell r="N113">
            <v>80172.000000000044</v>
          </cell>
        </row>
        <row r="114">
          <cell r="E114">
            <v>3423</v>
          </cell>
          <cell r="F114" t="str">
            <v>St Mary's Primary School, A Catholic Voluntary Academy</v>
          </cell>
          <cell r="G114">
            <v>176</v>
          </cell>
          <cell r="H114">
            <v>0.11363636363636399</v>
          </cell>
          <cell r="I114">
            <v>20.000000000000064</v>
          </cell>
          <cell r="J114">
            <v>8820.0000000000291</v>
          </cell>
          <cell r="K114">
            <v>0.11363636363636399</v>
          </cell>
          <cell r="L114">
            <v>20.000000000000064</v>
          </cell>
          <cell r="M114">
            <v>14760.000000000047</v>
          </cell>
          <cell r="N114">
            <v>23580.000000000076</v>
          </cell>
        </row>
        <row r="115">
          <cell r="E115">
            <v>5207</v>
          </cell>
          <cell r="F115" t="str">
            <v>St Patrick's Catholic Voluntary Academy</v>
          </cell>
          <cell r="G115">
            <v>279</v>
          </cell>
          <cell r="H115">
            <v>0.32258064516128998</v>
          </cell>
          <cell r="I115">
            <v>89.999999999999901</v>
          </cell>
          <cell r="J115">
            <v>39689.999999999956</v>
          </cell>
          <cell r="K115">
            <v>0.32258064516128998</v>
          </cell>
          <cell r="L115">
            <v>89.999999999999901</v>
          </cell>
          <cell r="M115">
            <v>66419.999999999927</v>
          </cell>
          <cell r="N115">
            <v>106109.99999999988</v>
          </cell>
        </row>
        <row r="116">
          <cell r="E116">
            <v>5208</v>
          </cell>
          <cell r="F116" t="str">
            <v>St Theresa's Catholic Primary School</v>
          </cell>
          <cell r="G116">
            <v>207</v>
          </cell>
          <cell r="H116">
            <v>0.30434782608695699</v>
          </cell>
          <cell r="I116">
            <v>63.000000000000099</v>
          </cell>
          <cell r="J116">
            <v>27783.000000000044</v>
          </cell>
          <cell r="K116">
            <v>0.30917874396135298</v>
          </cell>
          <cell r="L116">
            <v>64.000000000000071</v>
          </cell>
          <cell r="M116">
            <v>47232.000000000051</v>
          </cell>
          <cell r="N116">
            <v>75015.000000000087</v>
          </cell>
        </row>
        <row r="117">
          <cell r="E117">
            <v>3424</v>
          </cell>
          <cell r="F117" t="str">
            <v>St Thomas More Catholic Primary, A Voluntary Academy</v>
          </cell>
          <cell r="G117">
            <v>206</v>
          </cell>
          <cell r="H117">
            <v>0.218446601941748</v>
          </cell>
          <cell r="I117">
            <v>45.000000000000085</v>
          </cell>
          <cell r="J117">
            <v>19845.000000000036</v>
          </cell>
          <cell r="K117">
            <v>0.218446601941748</v>
          </cell>
          <cell r="L117">
            <v>45.000000000000085</v>
          </cell>
          <cell r="M117">
            <v>33210.000000000065</v>
          </cell>
          <cell r="N117">
            <v>53055.000000000102</v>
          </cell>
        </row>
        <row r="118">
          <cell r="E118">
            <v>3414</v>
          </cell>
          <cell r="F118" t="str">
            <v>St Thomas of Canterbury School, a Catholic Voluntary Academy</v>
          </cell>
          <cell r="G118">
            <v>203</v>
          </cell>
          <cell r="H118">
            <v>0.14285714285714299</v>
          </cell>
          <cell r="I118">
            <v>29.000000000000025</v>
          </cell>
          <cell r="J118">
            <v>12789.000000000011</v>
          </cell>
          <cell r="K118">
            <v>0.147783251231527</v>
          </cell>
          <cell r="L118">
            <v>29.999999999999979</v>
          </cell>
          <cell r="M118">
            <v>22139.999999999985</v>
          </cell>
          <cell r="N118">
            <v>34929</v>
          </cell>
        </row>
        <row r="119">
          <cell r="E119">
            <v>3412</v>
          </cell>
          <cell r="F119" t="str">
            <v>St Wilfrid's Catholic Primary School</v>
          </cell>
          <cell r="G119">
            <v>291</v>
          </cell>
          <cell r="H119">
            <v>5.8419243986254303E-2</v>
          </cell>
          <cell r="I119">
            <v>17.000000000000004</v>
          </cell>
          <cell r="J119">
            <v>7497.0000000000018</v>
          </cell>
          <cell r="K119">
            <v>5.8419243986254303E-2</v>
          </cell>
          <cell r="L119">
            <v>17.000000000000004</v>
          </cell>
          <cell r="M119">
            <v>12546.000000000002</v>
          </cell>
          <cell r="N119">
            <v>20043.000000000004</v>
          </cell>
        </row>
        <row r="120">
          <cell r="E120">
            <v>2294</v>
          </cell>
          <cell r="F120" t="str">
            <v>Stannington Infant School</v>
          </cell>
          <cell r="G120">
            <v>174</v>
          </cell>
          <cell r="H120">
            <v>0.126436781609195</v>
          </cell>
          <cell r="I120">
            <v>21.999999999999929</v>
          </cell>
          <cell r="J120">
            <v>9701.9999999999691</v>
          </cell>
          <cell r="K120">
            <v>0.126436781609195</v>
          </cell>
          <cell r="L120">
            <v>21.999999999999929</v>
          </cell>
          <cell r="M120">
            <v>16235.999999999947</v>
          </cell>
          <cell r="N120">
            <v>25937.999999999916</v>
          </cell>
        </row>
        <row r="121">
          <cell r="E121">
            <v>2303</v>
          </cell>
          <cell r="F121" t="str">
            <v>Stocksbridge Junior School</v>
          </cell>
          <cell r="G121">
            <v>278</v>
          </cell>
          <cell r="H121">
            <v>0.28057553956834502</v>
          </cell>
          <cell r="I121">
            <v>77.999999999999915</v>
          </cell>
          <cell r="J121">
            <v>34397.999999999964</v>
          </cell>
          <cell r="K121">
            <v>0.28057553956834502</v>
          </cell>
          <cell r="L121">
            <v>77.999999999999915</v>
          </cell>
          <cell r="M121">
            <v>57563.999999999935</v>
          </cell>
          <cell r="N121">
            <v>91961.999999999898</v>
          </cell>
        </row>
        <row r="122">
          <cell r="E122">
            <v>2302</v>
          </cell>
          <cell r="F122" t="str">
            <v>Stocksbridge Nursery Infant School</v>
          </cell>
          <cell r="G122">
            <v>198</v>
          </cell>
          <cell r="H122">
            <v>0.29797979797979801</v>
          </cell>
          <cell r="I122">
            <v>59.000000000000007</v>
          </cell>
          <cell r="J122">
            <v>26019.000000000004</v>
          </cell>
          <cell r="K122">
            <v>0.29797979797979801</v>
          </cell>
          <cell r="L122">
            <v>59.000000000000007</v>
          </cell>
          <cell r="M122">
            <v>43542.000000000007</v>
          </cell>
          <cell r="N122">
            <v>69561.000000000015</v>
          </cell>
        </row>
        <row r="123">
          <cell r="E123">
            <v>2350</v>
          </cell>
          <cell r="F123" t="str">
            <v>Stradbroke Primary School</v>
          </cell>
          <cell r="G123">
            <v>416</v>
          </cell>
          <cell r="H123">
            <v>0.49038461538461497</v>
          </cell>
          <cell r="I123">
            <v>203.99999999999983</v>
          </cell>
          <cell r="J123">
            <v>89963.999999999927</v>
          </cell>
          <cell r="K123">
            <v>0.49759615384615402</v>
          </cell>
          <cell r="L123">
            <v>207.00000000000009</v>
          </cell>
          <cell r="M123">
            <v>152766.00000000006</v>
          </cell>
          <cell r="N123">
            <v>242730</v>
          </cell>
        </row>
        <row r="124">
          <cell r="E124">
            <v>2230</v>
          </cell>
          <cell r="F124" t="str">
            <v>Tinsley Meadows Primary School</v>
          </cell>
          <cell r="G124">
            <v>529</v>
          </cell>
          <cell r="H124">
            <v>0.44423440453686203</v>
          </cell>
          <cell r="I124">
            <v>235</v>
          </cell>
          <cell r="J124">
            <v>103635</v>
          </cell>
          <cell r="K124">
            <v>0.45179584120983002</v>
          </cell>
          <cell r="L124">
            <v>239.00000000000009</v>
          </cell>
          <cell r="M124">
            <v>176382.00000000006</v>
          </cell>
          <cell r="N124">
            <v>280017.00000000006</v>
          </cell>
        </row>
        <row r="125">
          <cell r="E125">
            <v>5206</v>
          </cell>
          <cell r="F125" t="str">
            <v>Totley All Saints Church of England Voluntary Aided Primary School</v>
          </cell>
          <cell r="G125">
            <v>210</v>
          </cell>
          <cell r="H125">
            <v>9.0476190476190502E-2</v>
          </cell>
          <cell r="I125">
            <v>19.000000000000007</v>
          </cell>
          <cell r="J125">
            <v>8379.0000000000036</v>
          </cell>
          <cell r="K125">
            <v>9.0476190476190502E-2</v>
          </cell>
          <cell r="L125">
            <v>19.000000000000007</v>
          </cell>
          <cell r="M125">
            <v>14022.000000000005</v>
          </cell>
          <cell r="N125">
            <v>22401.000000000007</v>
          </cell>
        </row>
        <row r="126">
          <cell r="E126">
            <v>2203</v>
          </cell>
          <cell r="F126" t="str">
            <v>Totley Primary School</v>
          </cell>
          <cell r="G126">
            <v>423</v>
          </cell>
          <cell r="H126">
            <v>9.6926713947990503E-2</v>
          </cell>
          <cell r="I126">
            <v>40.999999999999986</v>
          </cell>
          <cell r="J126">
            <v>18080.999999999993</v>
          </cell>
          <cell r="K126">
            <v>0.10165484633569701</v>
          </cell>
          <cell r="L126">
            <v>42.999999999999837</v>
          </cell>
          <cell r="M126">
            <v>31733.99999999988</v>
          </cell>
          <cell r="N126">
            <v>49814.999999999869</v>
          </cell>
        </row>
        <row r="127">
          <cell r="E127">
            <v>2351</v>
          </cell>
          <cell r="F127" t="str">
            <v>Walkley Primary School</v>
          </cell>
          <cell r="G127">
            <v>386</v>
          </cell>
          <cell r="H127">
            <v>0.261658031088083</v>
          </cell>
          <cell r="I127">
            <v>101.00000000000004</v>
          </cell>
          <cell r="J127">
            <v>44541.000000000022</v>
          </cell>
          <cell r="K127">
            <v>0.26424870466321199</v>
          </cell>
          <cell r="L127">
            <v>101.99999999999983</v>
          </cell>
          <cell r="M127">
            <v>75275.999999999869</v>
          </cell>
          <cell r="N127">
            <v>119816.99999999988</v>
          </cell>
        </row>
        <row r="128">
          <cell r="E128">
            <v>3432</v>
          </cell>
          <cell r="F128" t="str">
            <v>Watercliffe Meadow Community Primary School</v>
          </cell>
          <cell r="G128">
            <v>412</v>
          </cell>
          <cell r="H128">
            <v>0.56796116504854399</v>
          </cell>
          <cell r="I128">
            <v>234.00000000000011</v>
          </cell>
          <cell r="J128">
            <v>103194.00000000004</v>
          </cell>
          <cell r="K128">
            <v>0.57038834951456296</v>
          </cell>
          <cell r="L128">
            <v>234.99999999999994</v>
          </cell>
          <cell r="M128">
            <v>173429.99999999997</v>
          </cell>
          <cell r="N128">
            <v>276624</v>
          </cell>
        </row>
        <row r="129">
          <cell r="E129">
            <v>2319</v>
          </cell>
          <cell r="F129" t="str">
            <v>Waterthorpe Infant School</v>
          </cell>
          <cell r="G129">
            <v>124</v>
          </cell>
          <cell r="H129">
            <v>0.37096774193548399</v>
          </cell>
          <cell r="I129">
            <v>46.000000000000014</v>
          </cell>
          <cell r="J129">
            <v>20286.000000000007</v>
          </cell>
          <cell r="K129">
            <v>0.37096774193548399</v>
          </cell>
          <cell r="L129">
            <v>46.000000000000014</v>
          </cell>
          <cell r="M129">
            <v>33948.000000000007</v>
          </cell>
          <cell r="N129">
            <v>54234.000000000015</v>
          </cell>
        </row>
        <row r="130">
          <cell r="E130">
            <v>2352</v>
          </cell>
          <cell r="F130" t="str">
            <v>Westways Primary School</v>
          </cell>
          <cell r="G130">
            <v>582</v>
          </cell>
          <cell r="H130">
            <v>0.16323024054982799</v>
          </cell>
          <cell r="I130">
            <v>94.999999999999886</v>
          </cell>
          <cell r="J130">
            <v>41894.999999999949</v>
          </cell>
          <cell r="K130">
            <v>0.164948453608247</v>
          </cell>
          <cell r="L130">
            <v>95.999999999999758</v>
          </cell>
          <cell r="M130">
            <v>70847.999999999825</v>
          </cell>
          <cell r="N130">
            <v>112742.99999999977</v>
          </cell>
        </row>
        <row r="131">
          <cell r="E131">
            <v>2311</v>
          </cell>
          <cell r="F131" t="str">
            <v>Wharncliffe Side Primary School</v>
          </cell>
          <cell r="G131">
            <v>131</v>
          </cell>
          <cell r="H131">
            <v>0.30534351145038202</v>
          </cell>
          <cell r="I131">
            <v>40.000000000000043</v>
          </cell>
          <cell r="J131">
            <v>17640.000000000018</v>
          </cell>
          <cell r="K131">
            <v>0.31297709923664102</v>
          </cell>
          <cell r="L131">
            <v>40.999999999999972</v>
          </cell>
          <cell r="M131">
            <v>30257.999999999978</v>
          </cell>
          <cell r="N131">
            <v>47898</v>
          </cell>
        </row>
        <row r="132">
          <cell r="E132">
            <v>2040</v>
          </cell>
          <cell r="F132" t="str">
            <v>Whiteways Primary School</v>
          </cell>
          <cell r="G132">
            <v>386</v>
          </cell>
          <cell r="H132">
            <v>0.53108808290155396</v>
          </cell>
          <cell r="I132">
            <v>204.99999999999983</v>
          </cell>
          <cell r="J132">
            <v>90404.999999999927</v>
          </cell>
          <cell r="K132">
            <v>0.54922279792746098</v>
          </cell>
          <cell r="L132">
            <v>211.99999999999994</v>
          </cell>
          <cell r="M132">
            <v>156455.99999999997</v>
          </cell>
          <cell r="N132">
            <v>246860.99999999988</v>
          </cell>
        </row>
        <row r="133">
          <cell r="E133">
            <v>2027</v>
          </cell>
          <cell r="F133" t="str">
            <v>Wincobank Nursery and Infant Academy</v>
          </cell>
          <cell r="G133">
            <v>123</v>
          </cell>
          <cell r="H133">
            <v>0.40650406504065001</v>
          </cell>
          <cell r="I133">
            <v>49.99999999999995</v>
          </cell>
          <cell r="J133">
            <v>22049.999999999978</v>
          </cell>
          <cell r="K133">
            <v>0.40650406504065001</v>
          </cell>
          <cell r="L133">
            <v>49.99999999999995</v>
          </cell>
          <cell r="M133">
            <v>36899.999999999964</v>
          </cell>
          <cell r="N133">
            <v>58949.999999999942</v>
          </cell>
        </row>
        <row r="134">
          <cell r="E134">
            <v>2361</v>
          </cell>
          <cell r="F134" t="str">
            <v>Windmill Hill Primary School</v>
          </cell>
          <cell r="G134">
            <v>301</v>
          </cell>
          <cell r="H134">
            <v>0.20598006644518299</v>
          </cell>
          <cell r="I134">
            <v>62.000000000000078</v>
          </cell>
          <cell r="J134">
            <v>27342.000000000033</v>
          </cell>
          <cell r="K134">
            <v>0.20598006644518299</v>
          </cell>
          <cell r="L134">
            <v>62.000000000000078</v>
          </cell>
          <cell r="M134">
            <v>45756.000000000058</v>
          </cell>
          <cell r="N134">
            <v>73098.000000000087</v>
          </cell>
        </row>
        <row r="135">
          <cell r="E135">
            <v>2043</v>
          </cell>
          <cell r="F135" t="str">
            <v>Wisewood Community Primary School</v>
          </cell>
          <cell r="G135">
            <v>165</v>
          </cell>
          <cell r="H135">
            <v>0.49090909090909102</v>
          </cell>
          <cell r="I135">
            <v>81.000000000000014</v>
          </cell>
          <cell r="J135">
            <v>35721.000000000007</v>
          </cell>
          <cell r="K135">
            <v>0.49696969696969701</v>
          </cell>
          <cell r="L135">
            <v>82</v>
          </cell>
          <cell r="M135">
            <v>60516</v>
          </cell>
          <cell r="N135">
            <v>96237</v>
          </cell>
        </row>
        <row r="136">
          <cell r="E136">
            <v>2139</v>
          </cell>
          <cell r="F136" t="str">
            <v>Woodhouse West Primary School</v>
          </cell>
          <cell r="G136">
            <v>361</v>
          </cell>
          <cell r="H136">
            <v>0.56232686980609403</v>
          </cell>
          <cell r="I136">
            <v>202.99999999999994</v>
          </cell>
          <cell r="J136">
            <v>89522.999999999971</v>
          </cell>
          <cell r="K136">
            <v>0.56509695290858697</v>
          </cell>
          <cell r="L136">
            <v>203.99999999999989</v>
          </cell>
          <cell r="M136">
            <v>150551.99999999991</v>
          </cell>
          <cell r="N136">
            <v>240074.99999999988</v>
          </cell>
        </row>
        <row r="137">
          <cell r="E137">
            <v>2034</v>
          </cell>
          <cell r="F137" t="str">
            <v>Woodlands Primary School</v>
          </cell>
          <cell r="G137">
            <v>403</v>
          </cell>
          <cell r="H137">
            <v>0.63027295285359797</v>
          </cell>
          <cell r="I137">
            <v>253.99999999999997</v>
          </cell>
          <cell r="J137">
            <v>112013.99999999999</v>
          </cell>
          <cell r="K137">
            <v>0.635235732009926</v>
          </cell>
          <cell r="L137">
            <v>256.00000000000017</v>
          </cell>
          <cell r="M137">
            <v>188928.00000000012</v>
          </cell>
          <cell r="N137">
            <v>300942.00000000012</v>
          </cell>
        </row>
        <row r="138">
          <cell r="E138">
            <v>2324</v>
          </cell>
          <cell r="F138" t="str">
            <v>Woodseats Primary School</v>
          </cell>
          <cell r="G138">
            <v>369</v>
          </cell>
          <cell r="H138">
            <v>0.33333333333333298</v>
          </cell>
          <cell r="I138">
            <v>122.99999999999987</v>
          </cell>
          <cell r="J138">
            <v>54242.999999999942</v>
          </cell>
          <cell r="K138">
            <v>0.33333333333333298</v>
          </cell>
          <cell r="L138">
            <v>122.99999999999987</v>
          </cell>
          <cell r="M138">
            <v>90773.999999999913</v>
          </cell>
          <cell r="N138">
            <v>145016.99999999985</v>
          </cell>
        </row>
        <row r="139">
          <cell r="E139">
            <v>2327</v>
          </cell>
          <cell r="F139" t="str">
            <v>Woodthorpe Primary School</v>
          </cell>
          <cell r="G139">
            <v>398</v>
          </cell>
          <cell r="H139">
            <v>0.62060301507537696</v>
          </cell>
          <cell r="I139">
            <v>247.00000000000003</v>
          </cell>
          <cell r="J139">
            <v>108927.00000000001</v>
          </cell>
          <cell r="K139">
            <v>0.62311557788944705</v>
          </cell>
          <cell r="L139">
            <v>247.99999999999991</v>
          </cell>
          <cell r="M139">
            <v>183023.99999999994</v>
          </cell>
          <cell r="N139">
            <v>291950.99999999994</v>
          </cell>
        </row>
        <row r="140">
          <cell r="E140">
            <v>2321</v>
          </cell>
          <cell r="F140" t="str">
            <v>Wybourn Community Primary &amp; Nursery School</v>
          </cell>
          <cell r="G140">
            <v>420</v>
          </cell>
          <cell r="H140">
            <v>0.71428571428571397</v>
          </cell>
          <cell r="I140">
            <v>299.99999999999989</v>
          </cell>
          <cell r="J140">
            <v>132299.99999999994</v>
          </cell>
          <cell r="K140">
            <v>0.71904761904761905</v>
          </cell>
          <cell r="L140">
            <v>302</v>
          </cell>
          <cell r="M140">
            <v>222876</v>
          </cell>
          <cell r="N140">
            <v>355175.99999999994</v>
          </cell>
        </row>
        <row r="141">
          <cell r="E141" t="str">
            <v/>
          </cell>
          <cell r="F141">
            <v>0</v>
          </cell>
        </row>
        <row r="142">
          <cell r="E142">
            <v>0</v>
          </cell>
          <cell r="F142" t="str">
            <v>Total Primary</v>
          </cell>
          <cell r="G142">
            <v>43254</v>
          </cell>
          <cell r="H142">
            <v>0.33499791926758221</v>
          </cell>
          <cell r="I142">
            <v>14490</v>
          </cell>
          <cell r="J142">
            <v>6390090</v>
          </cell>
          <cell r="K142">
            <v>0.33846580663060066</v>
          </cell>
          <cell r="L142">
            <v>14640</v>
          </cell>
          <cell r="M142">
            <v>10804320</v>
          </cell>
          <cell r="N142">
            <v>17194410</v>
          </cell>
        </row>
        <row r="143">
          <cell r="E143">
            <v>0</v>
          </cell>
          <cell r="F143">
            <v>0</v>
          </cell>
        </row>
        <row r="144">
          <cell r="E144" t="str">
            <v/>
          </cell>
          <cell r="F144" t="str">
            <v>Secondary</v>
          </cell>
        </row>
        <row r="145">
          <cell r="E145" t="str">
            <v/>
          </cell>
          <cell r="F145">
            <v>0</v>
          </cell>
        </row>
        <row r="146">
          <cell r="E146">
            <v>5401</v>
          </cell>
          <cell r="F146" t="str">
            <v>All Saints' Catholic High School</v>
          </cell>
          <cell r="G146">
            <v>1040</v>
          </cell>
          <cell r="H146">
            <v>0.246153846153846</v>
          </cell>
          <cell r="I146">
            <v>255.99999999999983</v>
          </cell>
          <cell r="J146">
            <v>125439.99999999991</v>
          </cell>
          <cell r="K146">
            <v>0.26826923076923098</v>
          </cell>
          <cell r="L146">
            <v>279.00000000000023</v>
          </cell>
          <cell r="M146">
            <v>334800.00000000029</v>
          </cell>
          <cell r="N146">
            <v>460240.00000000023</v>
          </cell>
        </row>
        <row r="147">
          <cell r="E147">
            <v>4017</v>
          </cell>
          <cell r="F147" t="str">
            <v>Bradfield School</v>
          </cell>
          <cell r="G147">
            <v>1086</v>
          </cell>
          <cell r="H147">
            <v>0.156537753222836</v>
          </cell>
          <cell r="I147">
            <v>169.99999999999989</v>
          </cell>
          <cell r="J147">
            <v>83299.999999999942</v>
          </cell>
          <cell r="K147">
            <v>0.16574585635359099</v>
          </cell>
          <cell r="L147">
            <v>179.9999999999998</v>
          </cell>
          <cell r="M147">
            <v>215999.99999999977</v>
          </cell>
          <cell r="N147">
            <v>299299.99999999971</v>
          </cell>
        </row>
        <row r="148">
          <cell r="E148">
            <v>4000</v>
          </cell>
          <cell r="F148" t="str">
            <v>Chaucer School</v>
          </cell>
          <cell r="G148">
            <v>822</v>
          </cell>
          <cell r="H148">
            <v>0.55717761557177603</v>
          </cell>
          <cell r="I148">
            <v>457.99999999999989</v>
          </cell>
          <cell r="J148">
            <v>224419.99999999994</v>
          </cell>
          <cell r="K148">
            <v>0.57664233576642299</v>
          </cell>
          <cell r="L148">
            <v>473.99999999999972</v>
          </cell>
          <cell r="M148">
            <v>568799.99999999965</v>
          </cell>
          <cell r="N148">
            <v>793219.99999999953</v>
          </cell>
        </row>
        <row r="149">
          <cell r="E149">
            <v>4012</v>
          </cell>
          <cell r="F149" t="str">
            <v>Ecclesfield School</v>
          </cell>
          <cell r="G149">
            <v>1718</v>
          </cell>
          <cell r="H149">
            <v>0.271827706635623</v>
          </cell>
          <cell r="I149">
            <v>467.00000000000034</v>
          </cell>
          <cell r="J149">
            <v>228830.00000000017</v>
          </cell>
          <cell r="K149">
            <v>0.28812572759022098</v>
          </cell>
          <cell r="L149">
            <v>494.99999999999966</v>
          </cell>
          <cell r="M149">
            <v>593999.99999999953</v>
          </cell>
          <cell r="N149">
            <v>822829.99999999977</v>
          </cell>
        </row>
        <row r="150">
          <cell r="E150">
            <v>4280</v>
          </cell>
          <cell r="F150" t="str">
            <v>Fir Vale School</v>
          </cell>
          <cell r="G150">
            <v>1026</v>
          </cell>
          <cell r="H150">
            <v>0.67738791423001998</v>
          </cell>
          <cell r="I150">
            <v>695.00000000000045</v>
          </cell>
          <cell r="J150">
            <v>340550.00000000023</v>
          </cell>
          <cell r="K150">
            <v>0.70077972709551695</v>
          </cell>
          <cell r="L150">
            <v>719.00000000000034</v>
          </cell>
          <cell r="M150">
            <v>862800.00000000047</v>
          </cell>
          <cell r="N150">
            <v>1203350.0000000007</v>
          </cell>
        </row>
        <row r="151">
          <cell r="E151">
            <v>4003</v>
          </cell>
          <cell r="F151" t="str">
            <v>Firth Park Academy</v>
          </cell>
          <cell r="G151">
            <v>1177</v>
          </cell>
          <cell r="H151">
            <v>0.50977060322854695</v>
          </cell>
          <cell r="I151">
            <v>599.99999999999977</v>
          </cell>
          <cell r="J151">
            <v>293999.99999999988</v>
          </cell>
          <cell r="K151">
            <v>0.531860662701784</v>
          </cell>
          <cell r="L151">
            <v>625.99999999999977</v>
          </cell>
          <cell r="M151">
            <v>751199.99999999977</v>
          </cell>
          <cell r="N151">
            <v>1045199.9999999997</v>
          </cell>
        </row>
        <row r="152">
          <cell r="E152">
            <v>4007</v>
          </cell>
          <cell r="F152" t="str">
            <v>Forge Valley School</v>
          </cell>
          <cell r="G152">
            <v>1275</v>
          </cell>
          <cell r="H152">
            <v>0.25725490196078399</v>
          </cell>
          <cell r="I152">
            <v>327.9999999999996</v>
          </cell>
          <cell r="J152">
            <v>160719.9999999998</v>
          </cell>
          <cell r="K152">
            <v>0.26509803921568598</v>
          </cell>
          <cell r="L152">
            <v>337.9999999999996</v>
          </cell>
          <cell r="M152">
            <v>405599.99999999953</v>
          </cell>
          <cell r="N152">
            <v>566319.9999999993</v>
          </cell>
        </row>
        <row r="153">
          <cell r="E153">
            <v>4278</v>
          </cell>
          <cell r="F153" t="str">
            <v>Handsworth Grange Community Sports College</v>
          </cell>
          <cell r="G153">
            <v>992</v>
          </cell>
          <cell r="H153">
            <v>0.29435483870967699</v>
          </cell>
          <cell r="I153">
            <v>291.9999999999996</v>
          </cell>
          <cell r="J153">
            <v>143079.9999999998</v>
          </cell>
          <cell r="K153">
            <v>0.31048387096774199</v>
          </cell>
          <cell r="L153">
            <v>308.00000000000006</v>
          </cell>
          <cell r="M153">
            <v>369600.00000000006</v>
          </cell>
          <cell r="N153">
            <v>512679.99999999988</v>
          </cell>
        </row>
        <row r="154">
          <cell r="E154">
            <v>4257</v>
          </cell>
          <cell r="F154" t="str">
            <v>High Storrs School</v>
          </cell>
          <cell r="G154">
            <v>1208</v>
          </cell>
          <cell r="H154">
            <v>8.1125827814569507E-2</v>
          </cell>
          <cell r="I154">
            <v>97.999999999999957</v>
          </cell>
          <cell r="J154">
            <v>48019.999999999978</v>
          </cell>
          <cell r="K154">
            <v>8.7748344370860903E-2</v>
          </cell>
          <cell r="L154">
            <v>105.99999999999997</v>
          </cell>
          <cell r="M154">
            <v>127199.99999999997</v>
          </cell>
          <cell r="N154">
            <v>175219.99999999994</v>
          </cell>
        </row>
        <row r="155">
          <cell r="E155">
            <v>4230</v>
          </cell>
          <cell r="F155" t="str">
            <v>King Ecgbert School</v>
          </cell>
          <cell r="G155">
            <v>1069</v>
          </cell>
          <cell r="H155">
            <v>0.18896164639850299</v>
          </cell>
          <cell r="I155">
            <v>201.99999999999969</v>
          </cell>
          <cell r="J155">
            <v>98979.99999999984</v>
          </cell>
          <cell r="K155">
            <v>0.19457436856875601</v>
          </cell>
          <cell r="L155">
            <v>208.00000000000017</v>
          </cell>
          <cell r="M155">
            <v>249600.0000000002</v>
          </cell>
          <cell r="N155">
            <v>348580.00000000006</v>
          </cell>
        </row>
        <row r="156">
          <cell r="E156">
            <v>4259</v>
          </cell>
          <cell r="F156" t="str">
            <v>King Edward VII School</v>
          </cell>
          <cell r="G156">
            <v>1145</v>
          </cell>
          <cell r="H156">
            <v>0.28034934497816599</v>
          </cell>
          <cell r="I156">
            <v>321.00000000000006</v>
          </cell>
          <cell r="J156">
            <v>157290.00000000003</v>
          </cell>
          <cell r="K156">
            <v>0.29432314410480298</v>
          </cell>
          <cell r="L156">
            <v>336.99999999999943</v>
          </cell>
          <cell r="M156">
            <v>404399.9999999993</v>
          </cell>
          <cell r="N156">
            <v>561689.9999999993</v>
          </cell>
        </row>
        <row r="157">
          <cell r="E157">
            <v>4279</v>
          </cell>
          <cell r="F157" t="str">
            <v>Meadowhead School Academy Trust</v>
          </cell>
          <cell r="G157">
            <v>1636</v>
          </cell>
          <cell r="H157">
            <v>0.334352078239609</v>
          </cell>
          <cell r="I157">
            <v>547.00000000000034</v>
          </cell>
          <cell r="J157">
            <v>268030.00000000017</v>
          </cell>
          <cell r="K157">
            <v>0.34779951100244499</v>
          </cell>
          <cell r="L157">
            <v>569</v>
          </cell>
          <cell r="M157">
            <v>682800</v>
          </cell>
          <cell r="N157">
            <v>950830.00000000023</v>
          </cell>
        </row>
        <row r="158">
          <cell r="E158">
            <v>4015</v>
          </cell>
          <cell r="F158" t="str">
            <v>Mercia School</v>
          </cell>
          <cell r="G158">
            <v>844</v>
          </cell>
          <cell r="H158">
            <v>0.20971563981042701</v>
          </cell>
          <cell r="I158">
            <v>177.0000000000004</v>
          </cell>
          <cell r="J158">
            <v>86730.000000000189</v>
          </cell>
          <cell r="K158">
            <v>0.226303317535545</v>
          </cell>
          <cell r="L158">
            <v>190.99999999999997</v>
          </cell>
          <cell r="M158">
            <v>229199.99999999997</v>
          </cell>
          <cell r="N158">
            <v>315930.00000000017</v>
          </cell>
        </row>
        <row r="159">
          <cell r="E159">
            <v>4008</v>
          </cell>
          <cell r="F159" t="str">
            <v>Newfield Secondary School</v>
          </cell>
          <cell r="G159">
            <v>1041</v>
          </cell>
          <cell r="H159">
            <v>0.35446685878962497</v>
          </cell>
          <cell r="I159">
            <v>368.9999999999996</v>
          </cell>
          <cell r="J159">
            <v>180809.9999999998</v>
          </cell>
          <cell r="K159">
            <v>0.36599423631123901</v>
          </cell>
          <cell r="L159">
            <v>380.99999999999983</v>
          </cell>
          <cell r="M159">
            <v>457199.99999999977</v>
          </cell>
          <cell r="N159">
            <v>638009.99999999953</v>
          </cell>
        </row>
        <row r="160">
          <cell r="E160">
            <v>5400</v>
          </cell>
          <cell r="F160" t="str">
            <v>Notre Dame High School</v>
          </cell>
          <cell r="G160">
            <v>1065</v>
          </cell>
          <cell r="H160">
            <v>0.13896713615023501</v>
          </cell>
          <cell r="I160">
            <v>148.00000000000028</v>
          </cell>
          <cell r="J160">
            <v>72520.000000000146</v>
          </cell>
          <cell r="K160">
            <v>0.15305164319248801</v>
          </cell>
          <cell r="L160">
            <v>162.99999999999974</v>
          </cell>
          <cell r="M160">
            <v>195599.99999999968</v>
          </cell>
          <cell r="N160">
            <v>268119.99999999983</v>
          </cell>
        </row>
        <row r="161">
          <cell r="E161">
            <v>4006</v>
          </cell>
          <cell r="F161" t="str">
            <v>Outwood Academy City</v>
          </cell>
          <cell r="G161">
            <v>1177</v>
          </cell>
          <cell r="H161">
            <v>0.42480883602378899</v>
          </cell>
          <cell r="I161">
            <v>499.99999999999966</v>
          </cell>
          <cell r="J161">
            <v>244999.99999999983</v>
          </cell>
          <cell r="K161">
            <v>0.43755310110450302</v>
          </cell>
          <cell r="L161">
            <v>515</v>
          </cell>
          <cell r="M161">
            <v>618000</v>
          </cell>
          <cell r="N161">
            <v>862999.99999999977</v>
          </cell>
        </row>
        <row r="162">
          <cell r="E162">
            <v>6907</v>
          </cell>
          <cell r="F162" t="str">
            <v>Parkwood E-ACT Academy</v>
          </cell>
          <cell r="G162">
            <v>813</v>
          </cell>
          <cell r="H162">
            <v>0.48339483394833899</v>
          </cell>
          <cell r="I162">
            <v>392.9999999999996</v>
          </cell>
          <cell r="J162">
            <v>192569.9999999998</v>
          </cell>
          <cell r="K162">
            <v>0.50184501845018403</v>
          </cell>
          <cell r="L162">
            <v>407.9999999999996</v>
          </cell>
          <cell r="M162">
            <v>489599.99999999953</v>
          </cell>
          <cell r="N162">
            <v>682169.9999999993</v>
          </cell>
        </row>
        <row r="163">
          <cell r="E163">
            <v>6905</v>
          </cell>
          <cell r="F163" t="str">
            <v>Sheffield Park Academy</v>
          </cell>
          <cell r="G163">
            <v>1060</v>
          </cell>
          <cell r="H163">
            <v>0.54905660377358501</v>
          </cell>
          <cell r="I163">
            <v>582.00000000000011</v>
          </cell>
          <cell r="J163">
            <v>285180.00000000006</v>
          </cell>
          <cell r="K163">
            <v>0.567924528301887</v>
          </cell>
          <cell r="L163">
            <v>602.00000000000023</v>
          </cell>
          <cell r="M163">
            <v>722400.00000000023</v>
          </cell>
          <cell r="N163">
            <v>1007580.0000000002</v>
          </cell>
        </row>
        <row r="164">
          <cell r="E164">
            <v>6906</v>
          </cell>
          <cell r="F164" t="str">
            <v>Sheffield Springs Academy</v>
          </cell>
          <cell r="G164">
            <v>1054</v>
          </cell>
          <cell r="H164">
            <v>0.55407969639468702</v>
          </cell>
          <cell r="I164">
            <v>584.00000000000011</v>
          </cell>
          <cell r="J164">
            <v>286160.00000000006</v>
          </cell>
          <cell r="K164">
            <v>0.57969639468690703</v>
          </cell>
          <cell r="L164">
            <v>611</v>
          </cell>
          <cell r="M164">
            <v>733200</v>
          </cell>
          <cell r="N164">
            <v>1019360</v>
          </cell>
        </row>
        <row r="165">
          <cell r="E165">
            <v>4229</v>
          </cell>
          <cell r="F165" t="str">
            <v>Silverdale School</v>
          </cell>
          <cell r="G165">
            <v>1020</v>
          </cell>
          <cell r="H165">
            <v>0.11764705882352899</v>
          </cell>
          <cell r="I165">
            <v>119.99999999999957</v>
          </cell>
          <cell r="J165">
            <v>58799.999999999789</v>
          </cell>
          <cell r="K165">
            <v>0.13137254901960799</v>
          </cell>
          <cell r="L165">
            <v>134.00000000000014</v>
          </cell>
          <cell r="M165">
            <v>160800.00000000017</v>
          </cell>
          <cell r="N165">
            <v>219599.99999999997</v>
          </cell>
        </row>
        <row r="166">
          <cell r="E166">
            <v>4271</v>
          </cell>
          <cell r="F166" t="str">
            <v>Stocksbridge High School</v>
          </cell>
          <cell r="G166">
            <v>799</v>
          </cell>
          <cell r="H166">
            <v>0.27909887359198998</v>
          </cell>
          <cell r="I166">
            <v>223</v>
          </cell>
          <cell r="J166">
            <v>109270</v>
          </cell>
          <cell r="K166">
            <v>0.30287859824780999</v>
          </cell>
          <cell r="L166">
            <v>242.0000000000002</v>
          </cell>
          <cell r="M166">
            <v>290400.00000000023</v>
          </cell>
          <cell r="N166">
            <v>399670.00000000023</v>
          </cell>
        </row>
        <row r="167">
          <cell r="E167">
            <v>4234</v>
          </cell>
          <cell r="F167" t="str">
            <v>Tapton School</v>
          </cell>
          <cell r="G167">
            <v>1334</v>
          </cell>
          <cell r="H167">
            <v>0.150674662668666</v>
          </cell>
          <cell r="I167">
            <v>201.00000000000045</v>
          </cell>
          <cell r="J167">
            <v>98490.000000000218</v>
          </cell>
          <cell r="K167">
            <v>0.156671664167916</v>
          </cell>
          <cell r="L167">
            <v>208.99999999999994</v>
          </cell>
          <cell r="M167">
            <v>250799.99999999994</v>
          </cell>
          <cell r="N167">
            <v>349290.00000000017</v>
          </cell>
        </row>
        <row r="168">
          <cell r="E168">
            <v>4276</v>
          </cell>
          <cell r="F168" t="str">
            <v>The Birley Academy</v>
          </cell>
          <cell r="G168">
            <v>1075</v>
          </cell>
          <cell r="H168">
            <v>0.34604651162790701</v>
          </cell>
          <cell r="I168">
            <v>372.00000000000006</v>
          </cell>
          <cell r="J168">
            <v>182280.00000000003</v>
          </cell>
          <cell r="K168">
            <v>0.35534883720930199</v>
          </cell>
          <cell r="L168">
            <v>381.99999999999966</v>
          </cell>
          <cell r="M168">
            <v>458399.99999999959</v>
          </cell>
          <cell r="N168">
            <v>640679.99999999965</v>
          </cell>
        </row>
        <row r="169">
          <cell r="E169">
            <v>4004</v>
          </cell>
          <cell r="F169" t="str">
            <v>UTC Sheffield City Centre</v>
          </cell>
          <cell r="G169">
            <v>301</v>
          </cell>
          <cell r="H169">
            <v>0.25913621262458503</v>
          </cell>
          <cell r="I169">
            <v>78.000000000000099</v>
          </cell>
          <cell r="J169">
            <v>38220.000000000051</v>
          </cell>
          <cell r="K169">
            <v>0.28571428571428598</v>
          </cell>
          <cell r="L169">
            <v>86.000000000000085</v>
          </cell>
          <cell r="M169">
            <v>103200.0000000001</v>
          </cell>
          <cell r="N169">
            <v>141420.00000000015</v>
          </cell>
        </row>
        <row r="170">
          <cell r="E170">
            <v>4010</v>
          </cell>
          <cell r="F170" t="str">
            <v>UTC Sheffield Olympic Legacy Park</v>
          </cell>
          <cell r="G170">
            <v>298</v>
          </cell>
          <cell r="H170">
            <v>0.28187919463087202</v>
          </cell>
          <cell r="I170">
            <v>83.999999999999858</v>
          </cell>
          <cell r="J170">
            <v>41159.999999999927</v>
          </cell>
          <cell r="K170">
            <v>0.30536912751677903</v>
          </cell>
          <cell r="L170">
            <v>91.000000000000156</v>
          </cell>
          <cell r="M170">
            <v>109200.00000000019</v>
          </cell>
          <cell r="N170">
            <v>150360.00000000012</v>
          </cell>
        </row>
        <row r="171">
          <cell r="E171">
            <v>4013</v>
          </cell>
          <cell r="F171" t="str">
            <v>Westfield School</v>
          </cell>
          <cell r="G171">
            <v>1311</v>
          </cell>
          <cell r="H171">
            <v>0.24027459954233399</v>
          </cell>
          <cell r="I171">
            <v>314.99999999999989</v>
          </cell>
          <cell r="J171">
            <v>154349.99999999994</v>
          </cell>
          <cell r="K171">
            <v>0.24637681159420299</v>
          </cell>
          <cell r="L171">
            <v>323.00000000000011</v>
          </cell>
          <cell r="M171">
            <v>387600.00000000012</v>
          </cell>
          <cell r="N171">
            <v>541950</v>
          </cell>
        </row>
        <row r="172">
          <cell r="E172">
            <v>4016</v>
          </cell>
          <cell r="F172" t="str">
            <v>Yewlands Academy</v>
          </cell>
          <cell r="G172">
            <v>944</v>
          </cell>
          <cell r="H172">
            <v>0.40783898305084698</v>
          </cell>
          <cell r="I172">
            <v>384.99999999999955</v>
          </cell>
          <cell r="J172">
            <v>188649.99999999977</v>
          </cell>
          <cell r="K172">
            <v>0.41949152542372897</v>
          </cell>
          <cell r="L172">
            <v>396.00000000000017</v>
          </cell>
          <cell r="M172">
            <v>475200.00000000023</v>
          </cell>
          <cell r="N172">
            <v>663850</v>
          </cell>
        </row>
        <row r="173">
          <cell r="E173" t="str">
            <v/>
          </cell>
          <cell r="F173">
            <v>0</v>
          </cell>
        </row>
        <row r="174">
          <cell r="E174">
            <v>0</v>
          </cell>
          <cell r="F174" t="str">
            <v>Total Secondary</v>
          </cell>
          <cell r="G174">
            <v>28330</v>
          </cell>
          <cell r="H174">
            <v>0.31644899399929405</v>
          </cell>
          <cell r="I174">
            <v>8965</v>
          </cell>
          <cell r="J174">
            <v>4392849.9999999991</v>
          </cell>
          <cell r="K174">
            <v>0.33085068831627246</v>
          </cell>
          <cell r="L174">
            <v>9372.9999999999982</v>
          </cell>
          <cell r="M174">
            <v>11247599.999999996</v>
          </cell>
          <cell r="N174">
            <v>15640449.999999998</v>
          </cell>
        </row>
        <row r="175">
          <cell r="E175">
            <v>0</v>
          </cell>
          <cell r="F175">
            <v>0</v>
          </cell>
        </row>
        <row r="176">
          <cell r="E176" t="str">
            <v/>
          </cell>
          <cell r="F176" t="str">
            <v>Middle Deemed Secondary</v>
          </cell>
        </row>
        <row r="177">
          <cell r="E177" t="str">
            <v/>
          </cell>
          <cell r="F177">
            <v>0</v>
          </cell>
        </row>
        <row r="178">
          <cell r="E178">
            <v>4014</v>
          </cell>
          <cell r="F178" t="str">
            <v>Astrea Academy Sheffield</v>
          </cell>
          <cell r="G178">
            <v>999</v>
          </cell>
          <cell r="H178">
            <v>0.51199872438810534</v>
          </cell>
          <cell r="I178">
            <v>511.48672566371727</v>
          </cell>
          <cell r="J178">
            <v>244969.64601769933</v>
          </cell>
          <cell r="K178">
            <v>0.53117276568604044</v>
          </cell>
          <cell r="L178">
            <v>530.64159292035436</v>
          </cell>
          <cell r="M178">
            <v>582881.4955752216</v>
          </cell>
          <cell r="N178">
            <v>827851.14159292099</v>
          </cell>
        </row>
        <row r="179">
          <cell r="E179">
            <v>4225</v>
          </cell>
          <cell r="F179" t="str">
            <v>Hinde House 2-16 Academy</v>
          </cell>
          <cell r="G179">
            <v>1345</v>
          </cell>
          <cell r="H179">
            <v>0.4565055762081785</v>
          </cell>
          <cell r="I179">
            <v>614.00000000000011</v>
          </cell>
          <cell r="J179">
            <v>292922</v>
          </cell>
          <cell r="K179">
            <v>0.47286245353159845</v>
          </cell>
          <cell r="L179">
            <v>635.99999999999989</v>
          </cell>
          <cell r="M179">
            <v>687431.99999999977</v>
          </cell>
          <cell r="N179">
            <v>980353.99999999977</v>
          </cell>
        </row>
        <row r="180">
          <cell r="E180">
            <v>4005</v>
          </cell>
          <cell r="F180" t="str">
            <v>Oasis Academy Don Valley</v>
          </cell>
          <cell r="G180">
            <v>1081</v>
          </cell>
          <cell r="H180">
            <v>0.46345975948196128</v>
          </cell>
          <cell r="I180">
            <v>501.00000000000011</v>
          </cell>
          <cell r="J180">
            <v>237601.00000000006</v>
          </cell>
          <cell r="K180">
            <v>0.49861239592969475</v>
          </cell>
          <cell r="L180">
            <v>539</v>
          </cell>
          <cell r="M180">
            <v>568722</v>
          </cell>
          <cell r="N180">
            <v>806323</v>
          </cell>
        </row>
        <row r="182">
          <cell r="F182" t="str">
            <v>Total Middle Deemed Secondary</v>
          </cell>
          <cell r="G182">
            <v>3425</v>
          </cell>
          <cell r="H182">
            <v>0.47488663523028252</v>
          </cell>
          <cell r="I182">
            <v>1626.4867256637176</v>
          </cell>
          <cell r="J182">
            <v>775492.64601769927</v>
          </cell>
          <cell r="K182">
            <v>0.49799754537820562</v>
          </cell>
          <cell r="L182">
            <v>1705.6415929203542</v>
          </cell>
          <cell r="M182">
            <v>1839035.4955752213</v>
          </cell>
          <cell r="N182">
            <v>2614528.1415929208</v>
          </cell>
        </row>
        <row r="184">
          <cell r="F184" t="str">
            <v>Total All Schools</v>
          </cell>
          <cell r="G184">
            <v>75009</v>
          </cell>
          <cell r="H184">
            <v>0.33437969744515617</v>
          </cell>
          <cell r="I184">
            <v>25081.486725663719</v>
          </cell>
          <cell r="J184">
            <v>11558432.646017699</v>
          </cell>
          <cell r="K184">
            <v>0.34287407634977601</v>
          </cell>
          <cell r="L184">
            <v>25718.64159292035</v>
          </cell>
          <cell r="M184">
            <v>23890955.495575219</v>
          </cell>
          <cell r="N184">
            <v>35449388.14159292</v>
          </cell>
        </row>
        <row r="185">
          <cell r="G185">
            <v>0</v>
          </cell>
        </row>
        <row r="187">
          <cell r="E187">
            <v>4014</v>
          </cell>
          <cell r="F187" t="str">
            <v>Astrea Academy - Pri</v>
          </cell>
          <cell r="G187">
            <v>261</v>
          </cell>
          <cell r="H187">
            <v>0.44247787610619499</v>
          </cell>
          <cell r="I187">
            <v>115.4867256637169</v>
          </cell>
          <cell r="J187">
            <v>50929.646017699153</v>
          </cell>
          <cell r="K187">
            <v>0.446902654867257</v>
          </cell>
          <cell r="L187">
            <v>116.64159292035407</v>
          </cell>
          <cell r="M187">
            <v>86081.495575221299</v>
          </cell>
          <cell r="N187">
            <v>137011.14159292047</v>
          </cell>
        </row>
        <row r="188">
          <cell r="E188">
            <v>4014</v>
          </cell>
          <cell r="F188" t="str">
            <v>Astrea Academy - Sec</v>
          </cell>
          <cell r="G188">
            <v>738</v>
          </cell>
          <cell r="H188">
            <v>0.53658536585365901</v>
          </cell>
          <cell r="I188">
            <v>396.00000000000034</v>
          </cell>
          <cell r="J188">
            <v>194040.00000000017</v>
          </cell>
          <cell r="K188">
            <v>0.56097560975609795</v>
          </cell>
          <cell r="L188">
            <v>414.00000000000028</v>
          </cell>
          <cell r="M188">
            <v>496800.00000000035</v>
          </cell>
          <cell r="N188">
            <v>690840.00000000047</v>
          </cell>
        </row>
        <row r="189">
          <cell r="G189">
            <v>999</v>
          </cell>
          <cell r="H189">
            <v>0.51199872438810534</v>
          </cell>
          <cell r="I189">
            <v>511.48672566371727</v>
          </cell>
          <cell r="J189">
            <v>244969.64601769933</v>
          </cell>
          <cell r="K189">
            <v>0.53117276568604044</v>
          </cell>
          <cell r="L189">
            <v>530.64159292035436</v>
          </cell>
          <cell r="M189">
            <v>582881.4955752216</v>
          </cell>
          <cell r="N189">
            <v>827851.14159292099</v>
          </cell>
        </row>
        <row r="191">
          <cell r="E191">
            <v>4225</v>
          </cell>
          <cell r="F191" t="str">
            <v>Hinde House - Pri</v>
          </cell>
          <cell r="G191">
            <v>415</v>
          </cell>
          <cell r="H191">
            <v>0.39036144578313298</v>
          </cell>
          <cell r="I191">
            <v>162.0000000000002</v>
          </cell>
          <cell r="J191">
            <v>71442.000000000087</v>
          </cell>
          <cell r="K191">
            <v>0.39518072289156603</v>
          </cell>
          <cell r="L191">
            <v>163.99999999999991</v>
          </cell>
          <cell r="M191">
            <v>121031.99999999994</v>
          </cell>
          <cell r="N191">
            <v>192474.00000000003</v>
          </cell>
        </row>
        <row r="192">
          <cell r="E192">
            <v>4225</v>
          </cell>
          <cell r="F192" t="str">
            <v>Hinde House - Sec</v>
          </cell>
          <cell r="G192">
            <v>930</v>
          </cell>
          <cell r="H192">
            <v>0.48602150537634398</v>
          </cell>
          <cell r="I192">
            <v>451.99999999999989</v>
          </cell>
          <cell r="J192">
            <v>221479.99999999994</v>
          </cell>
          <cell r="K192">
            <v>0.50752688172043003</v>
          </cell>
          <cell r="L192">
            <v>471.99999999999994</v>
          </cell>
          <cell r="M192">
            <v>566399.99999999988</v>
          </cell>
          <cell r="N192">
            <v>787879.99999999977</v>
          </cell>
        </row>
        <row r="193">
          <cell r="G193">
            <v>1345</v>
          </cell>
          <cell r="H193">
            <v>0.4565055762081785</v>
          </cell>
          <cell r="I193">
            <v>614.00000000000011</v>
          </cell>
          <cell r="J193">
            <v>292922</v>
          </cell>
          <cell r="K193">
            <v>0.47286245353159845</v>
          </cell>
          <cell r="L193">
            <v>635.99999999999989</v>
          </cell>
          <cell r="M193">
            <v>687431.99999999977</v>
          </cell>
          <cell r="N193">
            <v>980353.99999999977</v>
          </cell>
        </row>
        <row r="195">
          <cell r="E195">
            <v>4005</v>
          </cell>
          <cell r="F195" t="str">
            <v>Oasis Don Valley - Pri</v>
          </cell>
          <cell r="G195">
            <v>410</v>
          </cell>
          <cell r="H195">
            <v>0.39268292682926798</v>
          </cell>
          <cell r="I195">
            <v>160.99999999999986</v>
          </cell>
          <cell r="J195">
            <v>71000.999999999942</v>
          </cell>
          <cell r="K195">
            <v>0.41219512195121899</v>
          </cell>
          <cell r="L195">
            <v>168.99999999999977</v>
          </cell>
          <cell r="M195">
            <v>124721.99999999983</v>
          </cell>
          <cell r="N195">
            <v>195722.99999999977</v>
          </cell>
        </row>
        <row r="196">
          <cell r="E196">
            <v>4005</v>
          </cell>
          <cell r="F196" t="str">
            <v>Oasis Don Valley - Sec</v>
          </cell>
          <cell r="G196">
            <v>671</v>
          </cell>
          <cell r="H196">
            <v>0.50670640834575298</v>
          </cell>
          <cell r="I196">
            <v>340.00000000000023</v>
          </cell>
          <cell r="J196">
            <v>166600.00000000012</v>
          </cell>
          <cell r="K196">
            <v>0.55141579731743695</v>
          </cell>
          <cell r="L196">
            <v>370.00000000000017</v>
          </cell>
          <cell r="M196">
            <v>444000.00000000023</v>
          </cell>
          <cell r="N196">
            <v>610600.00000000035</v>
          </cell>
        </row>
        <row r="197">
          <cell r="G197">
            <v>1081</v>
          </cell>
          <cell r="H197">
            <v>0.46345975948196128</v>
          </cell>
          <cell r="I197">
            <v>501.00000000000011</v>
          </cell>
          <cell r="J197">
            <v>237601.00000000006</v>
          </cell>
          <cell r="K197">
            <v>0.49861239592969475</v>
          </cell>
          <cell r="L197">
            <v>539</v>
          </cell>
          <cell r="M197">
            <v>568722</v>
          </cell>
          <cell r="N197">
            <v>806323.00000000012</v>
          </cell>
        </row>
        <row r="200">
          <cell r="H200" t="str">
            <v>Primary</v>
          </cell>
          <cell r="I200">
            <v>14928.486725663717</v>
          </cell>
          <cell r="J200">
            <v>7314958.4955752213</v>
          </cell>
          <cell r="L200">
            <v>15089.641592920354</v>
          </cell>
          <cell r="M200">
            <v>12373506.10619469</v>
          </cell>
          <cell r="N200">
            <v>19688464.601769909</v>
          </cell>
        </row>
        <row r="201">
          <cell r="H201" t="str">
            <v>Secondary</v>
          </cell>
          <cell r="I201">
            <v>10153</v>
          </cell>
          <cell r="J201">
            <v>4974970</v>
          </cell>
          <cell r="L201">
            <v>10628.999999999998</v>
          </cell>
          <cell r="M201">
            <v>12754799.999999998</v>
          </cell>
          <cell r="N201">
            <v>17729770</v>
          </cell>
        </row>
        <row r="202">
          <cell r="I202">
            <v>25081.486725663715</v>
          </cell>
          <cell r="J202">
            <v>12289928.495575221</v>
          </cell>
          <cell r="L202">
            <v>25718.64159292035</v>
          </cell>
          <cell r="M202">
            <v>25128306.10619469</v>
          </cell>
          <cell r="N202">
            <v>37418234.601769909</v>
          </cell>
        </row>
        <row r="203">
          <cell r="I203">
            <v>0</v>
          </cell>
        </row>
        <row r="204">
          <cell r="H204" t="str">
            <v>Primary</v>
          </cell>
          <cell r="I204">
            <v>14490</v>
          </cell>
          <cell r="J204">
            <v>6390090</v>
          </cell>
          <cell r="K204">
            <v>7100100</v>
          </cell>
        </row>
        <row r="205">
          <cell r="I205">
            <v>115.4867256637169</v>
          </cell>
          <cell r="J205">
            <v>50929.646017699153</v>
          </cell>
          <cell r="K205">
            <v>56588.495575221277</v>
          </cell>
        </row>
        <row r="206">
          <cell r="I206">
            <v>162.0000000000002</v>
          </cell>
          <cell r="J206">
            <v>71442.000000000087</v>
          </cell>
          <cell r="K206">
            <v>79380.000000000102</v>
          </cell>
        </row>
        <row r="207">
          <cell r="I207">
            <v>160.99999999999986</v>
          </cell>
          <cell r="J207">
            <v>71000.999999999942</v>
          </cell>
          <cell r="K207">
            <v>78889.999999999927</v>
          </cell>
        </row>
        <row r="208">
          <cell r="I208">
            <v>14928.486725663717</v>
          </cell>
          <cell r="J208">
            <v>6583462.6460176995</v>
          </cell>
          <cell r="K208">
            <v>7314958.4955752213</v>
          </cell>
          <cell r="L208">
            <v>490</v>
          </cell>
        </row>
        <row r="210">
          <cell r="H210" t="str">
            <v>Secondary</v>
          </cell>
          <cell r="I210">
            <v>8965</v>
          </cell>
          <cell r="J210">
            <v>4392849.9999999991</v>
          </cell>
          <cell r="K210">
            <v>4392850</v>
          </cell>
        </row>
        <row r="211">
          <cell r="I211">
            <v>396.00000000000034</v>
          </cell>
          <cell r="J211">
            <v>194040.00000000017</v>
          </cell>
          <cell r="K211">
            <v>194040.00000000017</v>
          </cell>
        </row>
        <row r="212">
          <cell r="I212">
            <v>451.99999999999989</v>
          </cell>
          <cell r="J212">
            <v>221479.99999999994</v>
          </cell>
          <cell r="K212">
            <v>221479.99999999994</v>
          </cell>
        </row>
        <row r="213">
          <cell r="I213">
            <v>340.00000000000023</v>
          </cell>
          <cell r="J213">
            <v>166600.00000000012</v>
          </cell>
          <cell r="K213">
            <v>166600.00000000012</v>
          </cell>
        </row>
        <row r="214">
          <cell r="I214">
            <v>10153</v>
          </cell>
          <cell r="J214">
            <v>4974969.9999999991</v>
          </cell>
          <cell r="K214">
            <v>4974970</v>
          </cell>
          <cell r="L214">
            <v>490</v>
          </cell>
        </row>
        <row r="217">
          <cell r="H217" t="str">
            <v>NFF</v>
          </cell>
          <cell r="I217" t="str">
            <v>FSM</v>
          </cell>
          <cell r="J217" t="str">
            <v>Ever6</v>
          </cell>
        </row>
        <row r="218">
          <cell r="G218" t="str">
            <v>NFF Amount£</v>
          </cell>
          <cell r="H218" t="str">
            <v>Primary</v>
          </cell>
          <cell r="I218">
            <v>490</v>
          </cell>
          <cell r="J218">
            <v>820</v>
          </cell>
        </row>
        <row r="219">
          <cell r="H219" t="str">
            <v>Secondary</v>
          </cell>
          <cell r="I219">
            <v>490</v>
          </cell>
          <cell r="J219">
            <v>1200</v>
          </cell>
        </row>
        <row r="221">
          <cell r="G221" t="str">
            <v>Pupil Nos.</v>
          </cell>
          <cell r="H221" t="str">
            <v>Primary</v>
          </cell>
          <cell r="I221">
            <v>14928.486725663717</v>
          </cell>
          <cell r="J221">
            <v>15089.641592920354</v>
          </cell>
        </row>
        <row r="222">
          <cell r="H222" t="str">
            <v>Secondary</v>
          </cell>
          <cell r="I222">
            <v>10153</v>
          </cell>
          <cell r="J222">
            <v>10628.999999999998</v>
          </cell>
        </row>
        <row r="224">
          <cell r="G224" t="str">
            <v>Funding Req. £</v>
          </cell>
          <cell r="H224" t="str">
            <v>Primary</v>
          </cell>
          <cell r="I224">
            <v>7314958.4955752213</v>
          </cell>
          <cell r="J224">
            <v>12373506.10619469</v>
          </cell>
        </row>
        <row r="225">
          <cell r="H225" t="str">
            <v>Secondary</v>
          </cell>
          <cell r="I225">
            <v>4974970</v>
          </cell>
          <cell r="J225">
            <v>12754799.999999998</v>
          </cell>
        </row>
        <row r="226">
          <cell r="I226">
            <v>12289928.495575221</v>
          </cell>
          <cell r="J226">
            <v>25128306.10619469</v>
          </cell>
        </row>
        <row r="227">
          <cell r="I227" t="str">
            <v>FSM</v>
          </cell>
          <cell r="J227" t="str">
            <v>Ever6</v>
          </cell>
        </row>
        <row r="228">
          <cell r="G228" t="str">
            <v>Proportion %</v>
          </cell>
          <cell r="H228" t="str">
            <v>Primary</v>
          </cell>
          <cell r="I228">
            <v>0.19549181230557625</v>
          </cell>
          <cell r="J228">
            <v>0.33068118359623022</v>
          </cell>
        </row>
        <row r="229">
          <cell r="H229" t="str">
            <v>Secondary</v>
          </cell>
          <cell r="I229">
            <v>0.182</v>
          </cell>
          <cell r="J229">
            <v>0.27800000000000002</v>
          </cell>
          <cell r="K229">
            <v>0.46</v>
          </cell>
        </row>
        <row r="230">
          <cell r="I230">
            <v>0.37749181230557627</v>
          </cell>
          <cell r="J230">
            <v>0.60868118359623025</v>
          </cell>
        </row>
        <row r="232">
          <cell r="I232">
            <v>16419062.823774286</v>
          </cell>
        </row>
        <row r="233">
          <cell r="G233" t="str">
            <v>Sheff Amount £</v>
          </cell>
          <cell r="H233" t="str">
            <v>Primary</v>
          </cell>
          <cell r="I233">
            <v>4181318.5814681947</v>
          </cell>
          <cell r="J233">
            <v>4181318.5814681947</v>
          </cell>
        </row>
        <row r="234">
          <cell r="H234" t="str">
            <v>Secondary</v>
          </cell>
          <cell r="I234">
            <v>4028212.8304189467</v>
          </cell>
          <cell r="J234">
            <v>4028212.8304189499</v>
          </cell>
          <cell r="K234">
            <v>0</v>
          </cell>
        </row>
        <row r="235">
          <cell r="I235">
            <v>8209531.4118871409</v>
          </cell>
          <cell r="J235">
            <v>8209531.4118871447</v>
          </cell>
          <cell r="K235" t="str">
            <v>Amounts to use</v>
          </cell>
        </row>
        <row r="236">
          <cell r="I236" t="str">
            <v>FSM</v>
          </cell>
          <cell r="J236" t="str">
            <v>Ever6</v>
          </cell>
          <cell r="K236" t="str">
            <v>FSM</v>
          </cell>
          <cell r="L236" t="str">
            <v>Ever6</v>
          </cell>
        </row>
        <row r="237">
          <cell r="G237" t="str">
            <v>New Amount£</v>
          </cell>
          <cell r="H237" t="str">
            <v>Primary</v>
          </cell>
          <cell r="I237">
            <v>280.08991522764637</v>
          </cell>
          <cell r="J237">
            <v>277.09860142933775</v>
          </cell>
          <cell r="K237">
            <v>280.08991522764637</v>
          </cell>
          <cell r="L237">
            <v>277.09860142933775</v>
          </cell>
        </row>
        <row r="238">
          <cell r="H238" t="str">
            <v>Secondary</v>
          </cell>
          <cell r="I238">
            <v>396.75099285127021</v>
          </cell>
          <cell r="J238">
            <v>378.98323740887673</v>
          </cell>
          <cell r="K238">
            <v>396.75099285127021</v>
          </cell>
          <cell r="L238">
            <v>378.98323740887673</v>
          </cell>
        </row>
        <row r="240">
          <cell r="H240">
            <v>0.5</v>
          </cell>
          <cell r="I240">
            <v>0.50268429239735224</v>
          </cell>
          <cell r="J240">
            <v>0.49731570760264776</v>
          </cell>
        </row>
        <row r="241">
          <cell r="I241">
            <v>0.51145221826580667</v>
          </cell>
          <cell r="J241">
            <v>0.48854778173419333</v>
          </cell>
        </row>
        <row r="243">
          <cell r="H243" t="str">
            <v>Balance sheet</v>
          </cell>
          <cell r="I243">
            <v>0.25134214619867612</v>
          </cell>
          <cell r="J243">
            <v>0.24865785380132388</v>
          </cell>
        </row>
        <row r="244">
          <cell r="I244">
            <v>0.25572610913290333</v>
          </cell>
          <cell r="J244">
            <v>0.24427389086709667</v>
          </cell>
        </row>
      </sheetData>
      <sheetData sheetId="28">
        <row r="1">
          <cell r="E1" t="str">
            <v>IDACI Funding</v>
          </cell>
          <cell r="G1" t="str">
            <v>2024-25</v>
          </cell>
          <cell r="I1" t="e">
            <v>#REF!</v>
          </cell>
          <cell r="J1">
            <v>453379700</v>
          </cell>
        </row>
        <row r="3">
          <cell r="F3" t="str">
            <v>Band</v>
          </cell>
          <cell r="G3" t="str">
            <v>A</v>
          </cell>
          <cell r="H3" t="str">
            <v>B</v>
          </cell>
          <cell r="I3" t="str">
            <v>C</v>
          </cell>
          <cell r="J3" t="str">
            <v>D</v>
          </cell>
          <cell r="K3" t="str">
            <v>E</v>
          </cell>
          <cell r="L3" t="str">
            <v>F</v>
          </cell>
          <cell r="P3" t="str">
            <v>Add Fund</v>
          </cell>
        </row>
        <row r="4">
          <cell r="F4">
            <v>11398367.542631283</v>
          </cell>
          <cell r="P4">
            <v>0</v>
          </cell>
        </row>
        <row r="5">
          <cell r="F5" t="str">
            <v>Sheffield 2023-24 Values £</v>
          </cell>
          <cell r="G5">
            <v>612.69401326795628</v>
          </cell>
          <cell r="H5">
            <v>466.37902502486224</v>
          </cell>
          <cell r="I5">
            <v>438.94496472928211</v>
          </cell>
          <cell r="J5">
            <v>402.36621766850863</v>
          </cell>
          <cell r="K5">
            <v>256.05122942541453</v>
          </cell>
          <cell r="L5">
            <v>210.32779559944768</v>
          </cell>
        </row>
        <row r="6">
          <cell r="F6" t="str">
            <v>NFF Rates</v>
          </cell>
          <cell r="G6">
            <v>680</v>
          </cell>
          <cell r="H6">
            <v>515</v>
          </cell>
          <cell r="I6">
            <v>485</v>
          </cell>
          <cell r="J6">
            <v>445</v>
          </cell>
          <cell r="K6">
            <v>285</v>
          </cell>
          <cell r="L6">
            <v>235</v>
          </cell>
        </row>
        <row r="7">
          <cell r="F7" t="str">
            <v>NFF Min Movement Rate £</v>
          </cell>
          <cell r="G7">
            <v>628.41999999999996</v>
          </cell>
          <cell r="H7">
            <v>475.74</v>
          </cell>
          <cell r="I7">
            <v>448.05</v>
          </cell>
          <cell r="J7">
            <v>411.13</v>
          </cell>
          <cell r="K7">
            <v>263.45</v>
          </cell>
          <cell r="L7">
            <v>217.3</v>
          </cell>
        </row>
        <row r="8">
          <cell r="F8" t="str">
            <v>NFF Max Rate £</v>
          </cell>
          <cell r="G8">
            <v>697</v>
          </cell>
          <cell r="H8">
            <v>527.88</v>
          </cell>
          <cell r="I8">
            <v>497.13</v>
          </cell>
          <cell r="J8">
            <v>456.13</v>
          </cell>
          <cell r="K8">
            <v>292.13</v>
          </cell>
          <cell r="L8">
            <v>240.88</v>
          </cell>
        </row>
        <row r="9">
          <cell r="F9" t="str">
            <v>Calculated 24-25 Rate £</v>
          </cell>
          <cell r="G9">
            <v>660.28022698368261</v>
          </cell>
          <cell r="H9">
            <v>500.06517190675959</v>
          </cell>
          <cell r="I9">
            <v>470.93516189277364</v>
          </cell>
          <cell r="J9">
            <v>432.09514854079231</v>
          </cell>
          <cell r="K9">
            <v>276.735095132867</v>
          </cell>
          <cell r="L9">
            <v>228.1850784428903</v>
          </cell>
        </row>
        <row r="10">
          <cell r="F10" t="str">
            <v>Primary - Band Value £</v>
          </cell>
          <cell r="G10">
            <v>660.28022698368261</v>
          </cell>
          <cell r="H10">
            <v>500.06517190675959</v>
          </cell>
          <cell r="I10">
            <v>470.93516189277364</v>
          </cell>
          <cell r="J10">
            <v>432.09514854079231</v>
          </cell>
          <cell r="K10">
            <v>276.735095132867</v>
          </cell>
          <cell r="L10">
            <v>228.1850784428903</v>
          </cell>
        </row>
        <row r="11">
          <cell r="F11" t="str">
            <v>Primary - Pupils</v>
          </cell>
          <cell r="G11">
            <v>3481.0314079877603</v>
          </cell>
          <cell r="H11">
            <v>8444.3007385583805</v>
          </cell>
          <cell r="I11">
            <v>4569.5435055733551</v>
          </cell>
          <cell r="J11">
            <v>2424.5635813545919</v>
          </cell>
          <cell r="K11">
            <v>3622.2225757788374</v>
          </cell>
          <cell r="L11">
            <v>2959.061381532752</v>
          </cell>
          <cell r="M11">
            <v>25500.723190785677</v>
          </cell>
        </row>
        <row r="12">
          <cell r="F12" t="str">
            <v>Weighting</v>
          </cell>
          <cell r="G12">
            <v>1</v>
          </cell>
          <cell r="H12">
            <v>0.75735294117647056</v>
          </cell>
          <cell r="I12">
            <v>0.71323529411764708</v>
          </cell>
          <cell r="J12">
            <v>0.65441176470588236</v>
          </cell>
          <cell r="K12">
            <v>0.41911764705882354</v>
          </cell>
          <cell r="L12">
            <v>0.34558823529411764</v>
          </cell>
        </row>
        <row r="13">
          <cell r="F13" t="str">
            <v>Primary - Weighted Pupils</v>
          </cell>
          <cell r="G13">
            <v>3481.0314079877603</v>
          </cell>
          <cell r="H13">
            <v>6395.3160005258324</v>
          </cell>
          <cell r="I13">
            <v>3259.1597061809962</v>
          </cell>
          <cell r="J13">
            <v>1586.6629319158726</v>
          </cell>
          <cell r="K13">
            <v>1518.1374030837774</v>
          </cell>
          <cell r="L13">
            <v>1022.6168009708775</v>
          </cell>
          <cell r="M13">
            <v>17262.924250665117</v>
          </cell>
          <cell r="P13">
            <v>0</v>
          </cell>
        </row>
        <row r="14">
          <cell r="F14" t="str">
            <v>Allocation Primary £</v>
          </cell>
          <cell r="G14">
            <v>2298456.2082034866</v>
          </cell>
          <cell r="H14">
            <v>4222700.7004595734</v>
          </cell>
          <cell r="I14">
            <v>2151958.7105732602</v>
          </cell>
          <cell r="J14">
            <v>1047642.1608320078</v>
          </cell>
          <cell r="K14">
            <v>1002396.1091005751</v>
          </cell>
          <cell r="L14">
            <v>675213.65346237831</v>
          </cell>
          <cell r="M14">
            <v>11398367.542631283</v>
          </cell>
        </row>
        <row r="15">
          <cell r="F15">
            <v>11357817.811656546</v>
          </cell>
          <cell r="M15">
            <v>0</v>
          </cell>
        </row>
        <row r="16">
          <cell r="F16" t="str">
            <v>Sheffield 2023-24 Values £</v>
          </cell>
          <cell r="G16">
            <v>782.19153309689966</v>
          </cell>
          <cell r="H16">
            <v>613.97830017283525</v>
          </cell>
          <cell r="I16">
            <v>571.92499194181914</v>
          </cell>
          <cell r="J16">
            <v>521.46102206459977</v>
          </cell>
          <cell r="K16">
            <v>374.27444325604341</v>
          </cell>
          <cell r="L16">
            <v>281.75716514780794</v>
          </cell>
        </row>
        <row r="17">
          <cell r="F17" t="str">
            <v>NFF Rates</v>
          </cell>
          <cell r="G17">
            <v>945</v>
          </cell>
          <cell r="H17">
            <v>740</v>
          </cell>
          <cell r="I17">
            <v>690</v>
          </cell>
          <cell r="J17">
            <v>630</v>
          </cell>
          <cell r="K17">
            <v>450</v>
          </cell>
          <cell r="L17">
            <v>340</v>
          </cell>
        </row>
        <row r="18">
          <cell r="F18" t="str">
            <v>NFF Min Movement Rate £</v>
          </cell>
          <cell r="G18">
            <v>811.97</v>
          </cell>
          <cell r="H18">
            <v>635.58000000000004</v>
          </cell>
          <cell r="I18">
            <v>592.73</v>
          </cell>
          <cell r="J18">
            <v>541.30999999999995</v>
          </cell>
          <cell r="K18">
            <v>386.35</v>
          </cell>
          <cell r="L18">
            <v>292.08</v>
          </cell>
        </row>
        <row r="19">
          <cell r="F19" t="str">
            <v>NFF Max Rate £</v>
          </cell>
          <cell r="G19">
            <v>968.63</v>
          </cell>
          <cell r="H19">
            <v>758.5</v>
          </cell>
          <cell r="I19">
            <v>707.25</v>
          </cell>
          <cell r="J19">
            <v>645.75</v>
          </cell>
          <cell r="K19">
            <v>461.25</v>
          </cell>
          <cell r="L19">
            <v>348.5</v>
          </cell>
        </row>
        <row r="20">
          <cell r="F20" t="str">
            <v>Calculated 24-25 Rate £</v>
          </cell>
          <cell r="G20">
            <v>940.31445654690413</v>
          </cell>
          <cell r="H20">
            <v>736.33089719016823</v>
          </cell>
          <cell r="I20">
            <v>686.57880954218388</v>
          </cell>
          <cell r="J20">
            <v>626.87630436460267</v>
          </cell>
          <cell r="K20">
            <v>447.76878883185907</v>
          </cell>
          <cell r="L20">
            <v>338.31419600629351</v>
          </cell>
        </row>
        <row r="21">
          <cell r="F21" t="str">
            <v>Secondary - Band Value £</v>
          </cell>
          <cell r="G21">
            <v>940.31445654690413</v>
          </cell>
          <cell r="H21">
            <v>736.33089719016823</v>
          </cell>
          <cell r="I21">
            <v>686.57880954218388</v>
          </cell>
          <cell r="J21">
            <v>626.87630436460267</v>
          </cell>
          <cell r="K21">
            <v>447.76878883185907</v>
          </cell>
          <cell r="L21">
            <v>338.31419600629351</v>
          </cell>
        </row>
        <row r="22">
          <cell r="F22" t="str">
            <v>Secondary - Pupils</v>
          </cell>
          <cell r="G22">
            <v>2365.0709650445765</v>
          </cell>
          <cell r="H22">
            <v>5598.4263749720831</v>
          </cell>
          <cell r="I22">
            <v>3237.3760989898819</v>
          </cell>
          <cell r="J22">
            <v>1614.9961961870617</v>
          </cell>
          <cell r="K22">
            <v>2408.9876584154349</v>
          </cell>
          <cell r="L22">
            <v>2062.6592792562383</v>
          </cell>
          <cell r="M22">
            <v>17287.516572865276</v>
          </cell>
        </row>
        <row r="23">
          <cell r="F23" t="str">
            <v>Weighting</v>
          </cell>
          <cell r="G23">
            <v>1</v>
          </cell>
          <cell r="H23">
            <v>0.78306878306878303</v>
          </cell>
          <cell r="I23">
            <v>0.73015873015873012</v>
          </cell>
          <cell r="J23">
            <v>0.66666666666666663</v>
          </cell>
          <cell r="K23">
            <v>0.47619047619047616</v>
          </cell>
          <cell r="L23">
            <v>0.35978835978835977</v>
          </cell>
        </row>
        <row r="24">
          <cell r="F24" t="str">
            <v>Secondary - Weighted Pupils</v>
          </cell>
          <cell r="G24">
            <v>2365.0709650445765</v>
          </cell>
          <cell r="H24">
            <v>4383.9529285495673</v>
          </cell>
          <cell r="I24">
            <v>2363.7984214846756</v>
          </cell>
          <cell r="J24">
            <v>1076.6641307913744</v>
          </cell>
          <cell r="K24">
            <v>1147.136980197826</v>
          </cell>
          <cell r="L24">
            <v>742.12079888584231</v>
          </cell>
          <cell r="M24">
            <v>12078.74422495386</v>
          </cell>
          <cell r="P24">
            <v>0</v>
          </cell>
        </row>
        <row r="25">
          <cell r="F25" t="str">
            <v>Allocation Secondary £</v>
          </cell>
          <cell r="G25">
            <v>2223910.4191907533</v>
          </cell>
          <cell r="H25">
            <v>4122294.3155362951</v>
          </cell>
          <cell r="I25">
            <v>2222713.8280847925</v>
          </cell>
          <cell r="J25">
            <v>1012402.8470286361</v>
          </cell>
          <cell r="K25">
            <v>1078669.4861195756</v>
          </cell>
          <cell r="L25">
            <v>697826.9156964951</v>
          </cell>
          <cell r="M25">
            <v>11357817.811656546</v>
          </cell>
        </row>
        <row r="26">
          <cell r="F26" t="str">
            <v>Total Allocation £</v>
          </cell>
          <cell r="G26">
            <v>4522366.6273942403</v>
          </cell>
          <cell r="H26">
            <v>8344995.0159958685</v>
          </cell>
          <cell r="I26">
            <v>4374672.5386580527</v>
          </cell>
          <cell r="J26">
            <v>2060045.0078606438</v>
          </cell>
          <cell r="K26">
            <v>2081065.5952201507</v>
          </cell>
          <cell r="L26">
            <v>1373040.5691588735</v>
          </cell>
          <cell r="M26">
            <v>22756185.354287829</v>
          </cell>
          <cell r="P26">
            <v>0</v>
          </cell>
        </row>
        <row r="27">
          <cell r="M27">
            <v>0</v>
          </cell>
        </row>
        <row r="28">
          <cell r="G28">
            <v>35</v>
          </cell>
          <cell r="H28">
            <v>34</v>
          </cell>
          <cell r="I28">
            <v>33</v>
          </cell>
          <cell r="J28">
            <v>32</v>
          </cell>
          <cell r="K28">
            <v>31</v>
          </cell>
          <cell r="L28">
            <v>30</v>
          </cell>
          <cell r="M28">
            <v>29</v>
          </cell>
        </row>
        <row r="29">
          <cell r="E29" t="str">
            <v>DfE</v>
          </cell>
          <cell r="F29" t="str">
            <v>School</v>
          </cell>
          <cell r="G29" t="str">
            <v>Band A %</v>
          </cell>
          <cell r="H29" t="str">
            <v>Band B %</v>
          </cell>
          <cell r="I29" t="str">
            <v>Band C %</v>
          </cell>
          <cell r="J29" t="str">
            <v>Band D %</v>
          </cell>
          <cell r="K29" t="str">
            <v>Band E %</v>
          </cell>
          <cell r="L29" t="str">
            <v>Band F %</v>
          </cell>
          <cell r="M29" t="str">
            <v>Band G %</v>
          </cell>
          <cell r="N29" t="str">
            <v>Total %</v>
          </cell>
          <cell r="P29" t="str">
            <v xml:space="preserve">Band A </v>
          </cell>
          <cell r="Q29" t="str">
            <v xml:space="preserve">Band B </v>
          </cell>
          <cell r="R29" t="str">
            <v xml:space="preserve">Band C </v>
          </cell>
          <cell r="S29" t="str">
            <v xml:space="preserve">Band D </v>
          </cell>
          <cell r="T29" t="str">
            <v xml:space="preserve">Band E </v>
          </cell>
          <cell r="U29" t="str">
            <v xml:space="preserve">Band F </v>
          </cell>
          <cell r="V29" t="str">
            <v xml:space="preserve">Band G </v>
          </cell>
          <cell r="W29" t="str">
            <v xml:space="preserve">Total </v>
          </cell>
          <cell r="Y29" t="str">
            <v>Band A £</v>
          </cell>
          <cell r="Z29" t="str">
            <v>Band B £</v>
          </cell>
          <cell r="AA29" t="str">
            <v>Band C £</v>
          </cell>
          <cell r="AB29" t="str">
            <v>Band D £</v>
          </cell>
          <cell r="AC29" t="str">
            <v>Band E £</v>
          </cell>
          <cell r="AD29" t="str">
            <v>Band F £</v>
          </cell>
          <cell r="AE29" t="str">
            <v>Total £</v>
          </cell>
          <cell r="AG29" t="str">
            <v>2022-23</v>
          </cell>
          <cell r="AH29" t="str">
            <v>£ Var</v>
          </cell>
          <cell r="AI29" t="str">
            <v>% Var</v>
          </cell>
        </row>
        <row r="31">
          <cell r="E31">
            <v>2001</v>
          </cell>
          <cell r="F31" t="str">
            <v>Abbey Lane Primary School</v>
          </cell>
          <cell r="G31">
            <v>9.2250922509225092E-3</v>
          </cell>
          <cell r="H31">
            <v>5.7195571955719601E-2</v>
          </cell>
          <cell r="I31">
            <v>4.0590405904058997E-2</v>
          </cell>
          <cell r="J31">
            <v>3.5055350553505497E-2</v>
          </cell>
          <cell r="K31">
            <v>3.87453874538745E-2</v>
          </cell>
          <cell r="L31">
            <v>0.112546125461255</v>
          </cell>
          <cell r="M31">
            <v>0.70664206642066396</v>
          </cell>
          <cell r="N31">
            <v>1</v>
          </cell>
          <cell r="P31">
            <v>5</v>
          </cell>
          <cell r="Q31">
            <v>31.000000000000025</v>
          </cell>
          <cell r="R31">
            <v>21.999999999999975</v>
          </cell>
          <cell r="S31">
            <v>18.999999999999979</v>
          </cell>
          <cell r="T31">
            <v>20.999999999999979</v>
          </cell>
          <cell r="U31">
            <v>61.000000000000213</v>
          </cell>
          <cell r="V31">
            <v>382.99999999999989</v>
          </cell>
          <cell r="W31">
            <v>542</v>
          </cell>
          <cell r="Y31">
            <v>3301.4011349184129</v>
          </cell>
          <cell r="Z31">
            <v>15502.02032910956</v>
          </cell>
          <cell r="AA31">
            <v>10360.573561641007</v>
          </cell>
          <cell r="AB31">
            <v>8209.8078222750446</v>
          </cell>
          <cell r="AC31">
            <v>5811.4369977902015</v>
          </cell>
          <cell r="AD31">
            <v>13919.289785016357</v>
          </cell>
          <cell r="AE31">
            <v>57104.529630750585</v>
          </cell>
          <cell r="AG31">
            <v>42044.295237858569</v>
          </cell>
          <cell r="AH31">
            <v>15060.234392892016</v>
          </cell>
          <cell r="AI31">
            <v>0.26373099455112459</v>
          </cell>
        </row>
        <row r="32">
          <cell r="E32">
            <v>2046</v>
          </cell>
          <cell r="F32" t="str">
            <v>Abbeyfield Primary Academy</v>
          </cell>
          <cell r="G32">
            <v>4.9608355091383803E-2</v>
          </cell>
          <cell r="H32">
            <v>8.61618798955614E-2</v>
          </cell>
          <cell r="I32">
            <v>0.18015665796344599</v>
          </cell>
          <cell r="J32">
            <v>0.18015665796344599</v>
          </cell>
          <cell r="K32">
            <v>0.40731070496083499</v>
          </cell>
          <cell r="L32">
            <v>5.2219321148825097E-2</v>
          </cell>
          <cell r="M32">
            <v>4.4386422976501298E-2</v>
          </cell>
          <cell r="N32">
            <v>0.99999999999999856</v>
          </cell>
          <cell r="P32">
            <v>18.999999999999996</v>
          </cell>
          <cell r="Q32">
            <v>33.000000000000014</v>
          </cell>
          <cell r="R32">
            <v>68.999999999999815</v>
          </cell>
          <cell r="S32">
            <v>68.999999999999815</v>
          </cell>
          <cell r="T32">
            <v>155.9999999999998</v>
          </cell>
          <cell r="U32">
            <v>20.000000000000011</v>
          </cell>
          <cell r="V32">
            <v>16.999999999999996</v>
          </cell>
          <cell r="W32">
            <v>383</v>
          </cell>
          <cell r="Y32">
            <v>12545.324312689967</v>
          </cell>
          <cell r="Z32">
            <v>16502.150672923075</v>
          </cell>
          <cell r="AA32">
            <v>32494.526170601293</v>
          </cell>
          <cell r="AB32">
            <v>29814.56524931459</v>
          </cell>
          <cell r="AC32">
            <v>43170.674840727195</v>
          </cell>
          <cell r="AD32">
            <v>4563.7015688578085</v>
          </cell>
          <cell r="AE32">
            <v>139090.9428151139</v>
          </cell>
          <cell r="AG32">
            <v>96803.341099452475</v>
          </cell>
          <cell r="AH32">
            <v>42287.601715661425</v>
          </cell>
          <cell r="AI32">
            <v>0.30402843535162499</v>
          </cell>
        </row>
        <row r="33">
          <cell r="E33">
            <v>2048</v>
          </cell>
          <cell r="F33" t="str">
            <v>Acres Hill Community Primary School</v>
          </cell>
          <cell r="G33">
            <v>4.9019607843137303E-2</v>
          </cell>
          <cell r="H33">
            <v>9.31372549019608E-2</v>
          </cell>
          <cell r="I33">
            <v>1.4705882352941201E-2</v>
          </cell>
          <cell r="J33">
            <v>0.42156862745098</v>
          </cell>
          <cell r="K33">
            <v>0.36764705882352899</v>
          </cell>
          <cell r="L33">
            <v>4.9019607843137298E-3</v>
          </cell>
          <cell r="M33">
            <v>4.9019607843137303E-2</v>
          </cell>
          <cell r="N33">
            <v>0.99999999999999933</v>
          </cell>
          <cell r="P33">
            <v>10.000000000000011</v>
          </cell>
          <cell r="Q33">
            <v>19.000000000000004</v>
          </cell>
          <cell r="R33">
            <v>3.0000000000000049</v>
          </cell>
          <cell r="S33">
            <v>85.999999999999915</v>
          </cell>
          <cell r="T33">
            <v>74.999999999999915</v>
          </cell>
          <cell r="U33">
            <v>1.0000000000000009</v>
          </cell>
          <cell r="V33">
            <v>10.000000000000011</v>
          </cell>
          <cell r="W33">
            <v>204</v>
          </cell>
          <cell r="Y33">
            <v>6602.8022698368331</v>
          </cell>
          <cell r="Z33">
            <v>9501.2382662284344</v>
          </cell>
          <cell r="AA33">
            <v>1412.8054856783233</v>
          </cell>
          <cell r="AB33">
            <v>37160.182774508103</v>
          </cell>
          <cell r="AC33">
            <v>20755.132134965002</v>
          </cell>
          <cell r="AD33">
            <v>228.1850784428905</v>
          </cell>
          <cell r="AE33">
            <v>75660.346009659595</v>
          </cell>
          <cell r="AG33">
            <v>56101.324927758164</v>
          </cell>
          <cell r="AH33">
            <v>19559.021081901432</v>
          </cell>
          <cell r="AI33">
            <v>0.25851085956445824</v>
          </cell>
        </row>
        <row r="34">
          <cell r="E34">
            <v>2342</v>
          </cell>
          <cell r="F34" t="str">
            <v>Angram Bank Primary School</v>
          </cell>
          <cell r="G34">
            <v>1.62162162162162E-2</v>
          </cell>
          <cell r="H34">
            <v>0.45945945945945899</v>
          </cell>
          <cell r="I34">
            <v>0</v>
          </cell>
          <cell r="J34">
            <v>0</v>
          </cell>
          <cell r="K34">
            <v>0.232432432432432</v>
          </cell>
          <cell r="L34">
            <v>5.40540540540541E-3</v>
          </cell>
          <cell r="M34">
            <v>0.286486486486487</v>
          </cell>
          <cell r="N34">
            <v>0.99999999999999967</v>
          </cell>
          <cell r="P34">
            <v>2.9999999999999969</v>
          </cell>
          <cell r="Q34">
            <v>84.999999999999915</v>
          </cell>
          <cell r="R34">
            <v>0</v>
          </cell>
          <cell r="S34">
            <v>0</v>
          </cell>
          <cell r="T34">
            <v>42.999999999999922</v>
          </cell>
          <cell r="U34">
            <v>1.0000000000000009</v>
          </cell>
          <cell r="V34">
            <v>53.000000000000092</v>
          </cell>
          <cell r="W34">
            <v>185</v>
          </cell>
          <cell r="Y34">
            <v>1980.8406809510457</v>
          </cell>
          <cell r="Z34">
            <v>42505.539612074521</v>
          </cell>
          <cell r="AA34">
            <v>0</v>
          </cell>
          <cell r="AB34">
            <v>0</v>
          </cell>
          <cell r="AC34">
            <v>11899.60909071326</v>
          </cell>
          <cell r="AD34">
            <v>228.1850784428905</v>
          </cell>
          <cell r="AE34">
            <v>56614.17446218172</v>
          </cell>
          <cell r="AG34">
            <v>42363.222739582161</v>
          </cell>
          <cell r="AH34">
            <v>14250.951722599559</v>
          </cell>
          <cell r="AI34">
            <v>0.25172056040699131</v>
          </cell>
        </row>
        <row r="35">
          <cell r="E35">
            <v>2343</v>
          </cell>
          <cell r="F35" t="str">
            <v>Anns Grove Primary School</v>
          </cell>
          <cell r="G35">
            <v>3.9548022598870101E-2</v>
          </cell>
          <cell r="H35">
            <v>9.6045197740112997E-2</v>
          </cell>
          <cell r="I35">
            <v>0.19209039548022599</v>
          </cell>
          <cell r="J35">
            <v>0.29378531073446301</v>
          </cell>
          <cell r="K35">
            <v>7.3446327683615795E-2</v>
          </cell>
          <cell r="L35">
            <v>6.4971751412429404E-2</v>
          </cell>
          <cell r="M35">
            <v>0.24011299435028199</v>
          </cell>
          <cell r="N35">
            <v>0.99999999999999933</v>
          </cell>
          <cell r="P35">
            <v>14.000000000000016</v>
          </cell>
          <cell r="Q35">
            <v>34</v>
          </cell>
          <cell r="R35">
            <v>68</v>
          </cell>
          <cell r="S35">
            <v>103.9999999999999</v>
          </cell>
          <cell r="T35">
            <v>25.999999999999993</v>
          </cell>
          <cell r="U35">
            <v>23.000000000000011</v>
          </cell>
          <cell r="V35">
            <v>84.999999999999829</v>
          </cell>
          <cell r="W35">
            <v>354</v>
          </cell>
          <cell r="Y35">
            <v>9243.9231777715668</v>
          </cell>
          <cell r="Z35">
            <v>17002.215844829825</v>
          </cell>
          <cell r="AA35">
            <v>32023.591008708609</v>
          </cell>
          <cell r="AB35">
            <v>44937.895448242358</v>
          </cell>
          <cell r="AC35">
            <v>7195.1124734545401</v>
          </cell>
          <cell r="AD35">
            <v>5248.2568041864797</v>
          </cell>
          <cell r="AE35">
            <v>115650.99475719337</v>
          </cell>
          <cell r="AG35">
            <v>87289.231013284356</v>
          </cell>
          <cell r="AH35">
            <v>28361.763743909018</v>
          </cell>
          <cell r="AI35">
            <v>0.24523579588272365</v>
          </cell>
        </row>
        <row r="36">
          <cell r="E36">
            <v>3429</v>
          </cell>
          <cell r="F36" t="str">
            <v>Arbourthorne Community Primary School</v>
          </cell>
          <cell r="G36">
            <v>0.218225419664269</v>
          </cell>
          <cell r="H36">
            <v>0.57793764988009599</v>
          </cell>
          <cell r="I36">
            <v>8.8729016786570705E-2</v>
          </cell>
          <cell r="J36">
            <v>9.11270983213429E-2</v>
          </cell>
          <cell r="K36">
            <v>7.1942446043165497E-3</v>
          </cell>
          <cell r="L36">
            <v>2.3980815347721799E-3</v>
          </cell>
          <cell r="M36">
            <v>1.4388489208633099E-2</v>
          </cell>
          <cell r="N36">
            <v>1.0000000000000004</v>
          </cell>
          <cell r="P36">
            <v>91.000000000000171</v>
          </cell>
          <cell r="Q36">
            <v>241.00000000000003</v>
          </cell>
          <cell r="R36">
            <v>36.999999999999986</v>
          </cell>
          <cell r="S36">
            <v>37.999999999999993</v>
          </cell>
          <cell r="T36">
            <v>3.0000000000000013</v>
          </cell>
          <cell r="U36">
            <v>0.999999999999999</v>
          </cell>
          <cell r="V36">
            <v>6.0000000000000027</v>
          </cell>
          <cell r="W36">
            <v>417</v>
          </cell>
          <cell r="Y36">
            <v>60085.500655515229</v>
          </cell>
          <cell r="Z36">
            <v>120515.70642952908</v>
          </cell>
          <cell r="AA36">
            <v>17424.600990032617</v>
          </cell>
          <cell r="AB36">
            <v>16419.615644550104</v>
          </cell>
          <cell r="AC36">
            <v>830.2052853986014</v>
          </cell>
          <cell r="AD36">
            <v>228.18507844289007</v>
          </cell>
          <cell r="AE36">
            <v>215503.81408346849</v>
          </cell>
          <cell r="AG36">
            <v>155152.555910055</v>
          </cell>
          <cell r="AH36">
            <v>60351.258173413487</v>
          </cell>
          <cell r="AI36">
            <v>0.28004728561341546</v>
          </cell>
        </row>
        <row r="37">
          <cell r="E37">
            <v>2340</v>
          </cell>
          <cell r="F37" t="str">
            <v>Athelstan Primary School</v>
          </cell>
          <cell r="G37">
            <v>5.1779935275080902E-2</v>
          </cell>
          <cell r="H37">
            <v>7.1197411003236205E-2</v>
          </cell>
          <cell r="I37">
            <v>0.22168284789643999</v>
          </cell>
          <cell r="J37">
            <v>9.0614886731391606E-2</v>
          </cell>
          <cell r="K37">
            <v>0.15048543689320401</v>
          </cell>
          <cell r="L37">
            <v>3.3980582524271802E-2</v>
          </cell>
          <cell r="M37">
            <v>0.380258899676375</v>
          </cell>
          <cell r="N37">
            <v>0.99999999999999956</v>
          </cell>
          <cell r="P37">
            <v>31.999999999999996</v>
          </cell>
          <cell r="Q37">
            <v>43.999999999999972</v>
          </cell>
          <cell r="R37">
            <v>136.99999999999991</v>
          </cell>
          <cell r="S37">
            <v>56.000000000000014</v>
          </cell>
          <cell r="T37">
            <v>93.000000000000085</v>
          </cell>
          <cell r="U37">
            <v>20.999999999999975</v>
          </cell>
          <cell r="V37">
            <v>234.99999999999974</v>
          </cell>
          <cell r="W37">
            <v>618</v>
          </cell>
          <cell r="Y37">
            <v>21128.96726347784</v>
          </cell>
          <cell r="Z37">
            <v>22002.867563897409</v>
          </cell>
          <cell r="AA37">
            <v>64518.117179309949</v>
          </cell>
          <cell r="AB37">
            <v>24197.328318284377</v>
          </cell>
          <cell r="AC37">
            <v>25736.363847356653</v>
          </cell>
          <cell r="AD37">
            <v>4791.886647300691</v>
          </cell>
          <cell r="AE37">
            <v>162375.53081962693</v>
          </cell>
          <cell r="AG37">
            <v>117250.35540342539</v>
          </cell>
          <cell r="AH37">
            <v>45125.175416201542</v>
          </cell>
          <cell r="AI37">
            <v>0.27790625341405872</v>
          </cell>
        </row>
        <row r="38">
          <cell r="E38">
            <v>2281</v>
          </cell>
          <cell r="F38" t="str">
            <v>Ballifield Primary School</v>
          </cell>
          <cell r="G38">
            <v>1.20772946859903E-2</v>
          </cell>
          <cell r="H38">
            <v>1.4492753623188401E-2</v>
          </cell>
          <cell r="I38">
            <v>5.3140096618357502E-2</v>
          </cell>
          <cell r="J38">
            <v>3.8647342995169101E-2</v>
          </cell>
          <cell r="K38">
            <v>2.8985507246376802E-2</v>
          </cell>
          <cell r="L38">
            <v>0.24879227053140099</v>
          </cell>
          <cell r="M38">
            <v>0.60386473429951704</v>
          </cell>
          <cell r="N38">
            <v>1</v>
          </cell>
          <cell r="P38">
            <v>4.999999999999984</v>
          </cell>
          <cell r="Q38">
            <v>5.9999999999999982</v>
          </cell>
          <cell r="R38">
            <v>22.000000000000007</v>
          </cell>
          <cell r="S38">
            <v>16.000000000000007</v>
          </cell>
          <cell r="T38">
            <v>11.999999999999996</v>
          </cell>
          <cell r="U38">
            <v>103.00000000000001</v>
          </cell>
          <cell r="V38">
            <v>250.00000000000006</v>
          </cell>
          <cell r="W38">
            <v>414</v>
          </cell>
          <cell r="Y38">
            <v>3301.4011349184025</v>
          </cell>
          <cell r="Z38">
            <v>3000.3910314405566</v>
          </cell>
          <cell r="AA38">
            <v>10360.573561641024</v>
          </cell>
          <cell r="AB38">
            <v>6913.5223766526797</v>
          </cell>
          <cell r="AC38">
            <v>3320.8211415944029</v>
          </cell>
          <cell r="AD38">
            <v>23503.063079617703</v>
          </cell>
          <cell r="AE38">
            <v>50399.772325864767</v>
          </cell>
          <cell r="AG38">
            <v>33509.921650658725</v>
          </cell>
          <cell r="AH38">
            <v>16889.850675206042</v>
          </cell>
          <cell r="AI38">
            <v>0.3351175986669746</v>
          </cell>
        </row>
        <row r="39">
          <cell r="E39">
            <v>2052</v>
          </cell>
          <cell r="F39" t="str">
            <v>Bankwood Community Primary School</v>
          </cell>
          <cell r="G39">
            <v>0.71578947368421098</v>
          </cell>
          <cell r="H39">
            <v>0.105263157894737</v>
          </cell>
          <cell r="I39">
            <v>0.118421052631579</v>
          </cell>
          <cell r="J39">
            <v>2.6315789473684199E-2</v>
          </cell>
          <cell r="K39">
            <v>5.2631578947368403E-3</v>
          </cell>
          <cell r="L39">
            <v>1.3157894736842099E-2</v>
          </cell>
          <cell r="M39">
            <v>1.5789473684210499E-2</v>
          </cell>
          <cell r="N39">
            <v>1.0000000000000007</v>
          </cell>
          <cell r="P39">
            <v>272.71578947368437</v>
          </cell>
          <cell r="Q39">
            <v>40.105263157894797</v>
          </cell>
          <cell r="R39">
            <v>45.118421052631597</v>
          </cell>
          <cell r="S39">
            <v>10.02631578947368</v>
          </cell>
          <cell r="T39">
            <v>2.0052631578947362</v>
          </cell>
          <cell r="U39">
            <v>5.0131578947368398</v>
          </cell>
          <cell r="V39">
            <v>6.0157894736842001</v>
          </cell>
          <cell r="W39">
            <v>381</v>
          </cell>
          <cell r="Y39">
            <v>180068.84337571851</v>
          </cell>
          <cell r="Z39">
            <v>20055.245315418495</v>
          </cell>
          <cell r="AA39">
            <v>21247.850922767386</v>
          </cell>
          <cell r="AB39">
            <v>4332.3224103695211</v>
          </cell>
          <cell r="AC39">
            <v>554.92669076643313</v>
          </cell>
          <cell r="AD39">
            <v>1143.9278274571207</v>
          </cell>
          <cell r="AE39">
            <v>227403.11654249748</v>
          </cell>
          <cell r="AG39" t="e">
            <v>#N/A</v>
          </cell>
          <cell r="AH39" t="e">
            <v>#N/A</v>
          </cell>
          <cell r="AI39" t="e">
            <v>#N/A</v>
          </cell>
        </row>
        <row r="40">
          <cell r="E40">
            <v>2274</v>
          </cell>
          <cell r="F40" t="str">
            <v>Beck Primary School</v>
          </cell>
          <cell r="G40">
            <v>0.20578778135048201</v>
          </cell>
          <cell r="H40">
            <v>0.64147909967845695</v>
          </cell>
          <cell r="I40">
            <v>0.112540192926045</v>
          </cell>
          <cell r="J40">
            <v>6.4308681672025697E-3</v>
          </cell>
          <cell r="K40">
            <v>1.60771704180064E-3</v>
          </cell>
          <cell r="L40">
            <v>1.12540192926045E-2</v>
          </cell>
          <cell r="M40">
            <v>2.0900321543408401E-2</v>
          </cell>
          <cell r="N40">
            <v>1.0000000000000002</v>
          </cell>
          <cell r="P40">
            <v>127.99999999999982</v>
          </cell>
          <cell r="Q40">
            <v>399.00000000000023</v>
          </cell>
          <cell r="R40">
            <v>69.999999999999986</v>
          </cell>
          <cell r="S40">
            <v>3.9999999999999982</v>
          </cell>
          <cell r="T40">
            <v>0.99999999999999811</v>
          </cell>
          <cell r="U40">
            <v>6.9999999999999991</v>
          </cell>
          <cell r="V40">
            <v>13.000000000000025</v>
          </cell>
          <cell r="W40">
            <v>622</v>
          </cell>
          <cell r="Y40">
            <v>84515.869053911258</v>
          </cell>
          <cell r="Z40">
            <v>199526.00359079719</v>
          </cell>
          <cell r="AA40">
            <v>32965.461332494146</v>
          </cell>
          <cell r="AB40">
            <v>1728.3805941631686</v>
          </cell>
          <cell r="AC40">
            <v>276.73509513286649</v>
          </cell>
          <cell r="AD40">
            <v>1597.2955491002319</v>
          </cell>
          <cell r="AE40">
            <v>320609.74521559878</v>
          </cell>
          <cell r="AG40">
            <v>237820.15756406839</v>
          </cell>
          <cell r="AH40">
            <v>82789.587651530397</v>
          </cell>
          <cell r="AI40">
            <v>0.25822542479442512</v>
          </cell>
        </row>
        <row r="41">
          <cell r="E41">
            <v>2241</v>
          </cell>
          <cell r="F41" t="str">
            <v>Beighton Nursery Infant School</v>
          </cell>
          <cell r="G41">
            <v>0</v>
          </cell>
          <cell r="H41">
            <v>4.4642857142857097E-3</v>
          </cell>
          <cell r="I41">
            <v>4.4642857142857097E-3</v>
          </cell>
          <cell r="J41">
            <v>4.4642857142857097E-3</v>
          </cell>
          <cell r="K41">
            <v>1.33928571428571E-2</v>
          </cell>
          <cell r="L41">
            <v>0.33482142857142899</v>
          </cell>
          <cell r="M41">
            <v>0.63839285714285698</v>
          </cell>
          <cell r="N41">
            <v>1.0000000000000002</v>
          </cell>
          <cell r="P41">
            <v>0</v>
          </cell>
          <cell r="Q41">
            <v>0.999999999999999</v>
          </cell>
          <cell r="R41">
            <v>0.999999999999999</v>
          </cell>
          <cell r="S41">
            <v>0.999999999999999</v>
          </cell>
          <cell r="T41">
            <v>2.9999999999999907</v>
          </cell>
          <cell r="U41">
            <v>75.000000000000099</v>
          </cell>
          <cell r="V41">
            <v>142.99999999999997</v>
          </cell>
          <cell r="W41">
            <v>224</v>
          </cell>
          <cell r="Y41">
            <v>0</v>
          </cell>
          <cell r="Z41">
            <v>500.06517190675908</v>
          </cell>
          <cell r="AA41">
            <v>470.93516189277318</v>
          </cell>
          <cell r="AB41">
            <v>432.09514854079185</v>
          </cell>
          <cell r="AC41">
            <v>830.20528539859845</v>
          </cell>
          <cell r="AD41">
            <v>17113.880883216796</v>
          </cell>
          <cell r="AE41">
            <v>19347.181650955717</v>
          </cell>
          <cell r="AG41">
            <v>18169.242115821758</v>
          </cell>
          <cell r="AH41">
            <v>1177.939535133959</v>
          </cell>
          <cell r="AI41">
            <v>6.0884296037804084E-2</v>
          </cell>
        </row>
        <row r="42">
          <cell r="E42">
            <v>2353</v>
          </cell>
          <cell r="F42" t="str">
            <v>Birley Primary Academy</v>
          </cell>
          <cell r="G42">
            <v>2.4714828897338399E-2</v>
          </cell>
          <cell r="H42">
            <v>7.7946768060836502E-2</v>
          </cell>
          <cell r="I42">
            <v>6.6539923954372596E-2</v>
          </cell>
          <cell r="J42">
            <v>0.10266159695817501</v>
          </cell>
          <cell r="K42">
            <v>4.3726235741444901E-2</v>
          </cell>
          <cell r="L42">
            <v>3.8022813688212899E-2</v>
          </cell>
          <cell r="M42">
            <v>0.64638783269961997</v>
          </cell>
          <cell r="N42">
            <v>1.0000000000000002</v>
          </cell>
          <cell r="P42">
            <v>13.024714828897336</v>
          </cell>
          <cell r="Q42">
            <v>41.077946768060833</v>
          </cell>
          <cell r="R42">
            <v>35.066539923954359</v>
          </cell>
          <cell r="S42">
            <v>54.102661596958228</v>
          </cell>
          <cell r="T42">
            <v>23.043726235741463</v>
          </cell>
          <cell r="U42">
            <v>20.038022813688197</v>
          </cell>
          <cell r="V42">
            <v>340.6463878326997</v>
          </cell>
          <cell r="W42">
            <v>527</v>
          </cell>
          <cell r="Y42">
            <v>8599.961663622069</v>
          </cell>
          <cell r="Z42">
            <v>20541.650512147062</v>
          </cell>
          <cell r="AA42">
            <v>16514.066656106857</v>
          </cell>
          <cell r="AB42">
            <v>23377.497599189886</v>
          </cell>
          <cell r="AC42">
            <v>6377.0077720636573</v>
          </cell>
          <cell r="AD42">
            <v>4572.3778075818664</v>
          </cell>
          <cell r="AE42">
            <v>79982.562010711408</v>
          </cell>
          <cell r="AG42">
            <v>53395.645561797777</v>
          </cell>
          <cell r="AH42">
            <v>26586.916448913631</v>
          </cell>
          <cell r="AI42">
            <v>0.33240891239959358</v>
          </cell>
        </row>
        <row r="43">
          <cell r="E43">
            <v>2323</v>
          </cell>
          <cell r="F43" t="str">
            <v>Birley Spa Primary Academy</v>
          </cell>
          <cell r="G43">
            <v>2.83018867924528E-2</v>
          </cell>
          <cell r="H43">
            <v>1.88679245283019E-2</v>
          </cell>
          <cell r="I43">
            <v>0.27044025157232698</v>
          </cell>
          <cell r="J43">
            <v>0.33647798742138402</v>
          </cell>
          <cell r="K43">
            <v>6.2893081761006301E-3</v>
          </cell>
          <cell r="L43">
            <v>0.11949685534591201</v>
          </cell>
          <cell r="M43">
            <v>0.22012578616352199</v>
          </cell>
          <cell r="N43">
            <v>1.0000000000000004</v>
          </cell>
          <cell r="P43">
            <v>8.9999999999999911</v>
          </cell>
          <cell r="Q43">
            <v>6.0000000000000044</v>
          </cell>
          <cell r="R43">
            <v>85.999999999999986</v>
          </cell>
          <cell r="S43">
            <v>107.00000000000011</v>
          </cell>
          <cell r="T43">
            <v>2.0000000000000004</v>
          </cell>
          <cell r="U43">
            <v>38.000000000000021</v>
          </cell>
          <cell r="V43">
            <v>70</v>
          </cell>
          <cell r="W43">
            <v>318</v>
          </cell>
          <cell r="Y43">
            <v>5942.5220428531375</v>
          </cell>
          <cell r="Z43">
            <v>3000.3910314405598</v>
          </cell>
          <cell r="AA43">
            <v>40500.423922778529</v>
          </cell>
          <cell r="AB43">
            <v>46234.180893864825</v>
          </cell>
          <cell r="AC43">
            <v>553.47019026573412</v>
          </cell>
          <cell r="AD43">
            <v>8671.0329808298357</v>
          </cell>
          <cell r="AE43">
            <v>104902.02106203263</v>
          </cell>
          <cell r="AG43">
            <v>83054.11059976714</v>
          </cell>
          <cell r="AH43">
            <v>21847.910462265485</v>
          </cell>
          <cell r="AI43">
            <v>0.2082696809944774</v>
          </cell>
        </row>
        <row r="44">
          <cell r="E44">
            <v>2328</v>
          </cell>
          <cell r="F44" t="str">
            <v>Bradfield Dungworth Primary School</v>
          </cell>
          <cell r="G44">
            <v>0</v>
          </cell>
          <cell r="H44">
            <v>1.50375939849624E-2</v>
          </cell>
          <cell r="I44">
            <v>0</v>
          </cell>
          <cell r="J44">
            <v>0</v>
          </cell>
          <cell r="K44">
            <v>3.00751879699248E-2</v>
          </cell>
          <cell r="L44">
            <v>0</v>
          </cell>
          <cell r="M44">
            <v>0.95488721804511301</v>
          </cell>
          <cell r="N44">
            <v>1.0000000000000002</v>
          </cell>
          <cell r="P44">
            <v>0</v>
          </cell>
          <cell r="Q44">
            <v>1.9999999999999991</v>
          </cell>
          <cell r="R44">
            <v>0</v>
          </cell>
          <cell r="S44">
            <v>0</v>
          </cell>
          <cell r="T44">
            <v>3.9999999999999982</v>
          </cell>
          <cell r="U44">
            <v>0</v>
          </cell>
          <cell r="V44">
            <v>127.00000000000003</v>
          </cell>
          <cell r="W44">
            <v>133</v>
          </cell>
          <cell r="Y44">
            <v>0</v>
          </cell>
          <cell r="Z44">
            <v>1000.1303438135187</v>
          </cell>
          <cell r="AA44">
            <v>0</v>
          </cell>
          <cell r="AB44">
            <v>0</v>
          </cell>
          <cell r="AC44">
            <v>1106.9403805314676</v>
          </cell>
          <cell r="AD44">
            <v>0</v>
          </cell>
          <cell r="AE44">
            <v>2107.070724344986</v>
          </cell>
          <cell r="AG44">
            <v>2121.6031288812492</v>
          </cell>
          <cell r="AH44">
            <v>-14.53240453626313</v>
          </cell>
          <cell r="AI44">
            <v>-6.8969704568320753E-3</v>
          </cell>
        </row>
        <row r="45">
          <cell r="E45">
            <v>2233</v>
          </cell>
          <cell r="F45" t="str">
            <v>Bradway Primary School</v>
          </cell>
          <cell r="G45">
            <v>0</v>
          </cell>
          <cell r="H45">
            <v>0.13759213759213801</v>
          </cell>
          <cell r="I45">
            <v>6.8796068796068796E-2</v>
          </cell>
          <cell r="J45">
            <v>1.22850122850123E-2</v>
          </cell>
          <cell r="K45">
            <v>1.4742014742014699E-2</v>
          </cell>
          <cell r="L45">
            <v>4.9140049140049104E-3</v>
          </cell>
          <cell r="M45">
            <v>0.76167076167076198</v>
          </cell>
          <cell r="N45">
            <v>1.0000000000000007</v>
          </cell>
          <cell r="P45">
            <v>0</v>
          </cell>
          <cell r="Q45">
            <v>56.000000000000171</v>
          </cell>
          <cell r="R45">
            <v>28</v>
          </cell>
          <cell r="S45">
            <v>5.0000000000000062</v>
          </cell>
          <cell r="T45">
            <v>5.9999999999999822</v>
          </cell>
          <cell r="U45">
            <v>1.9999999999999984</v>
          </cell>
          <cell r="V45">
            <v>310.00000000000011</v>
          </cell>
          <cell r="W45">
            <v>407</v>
          </cell>
          <cell r="Y45">
            <v>0</v>
          </cell>
          <cell r="Z45">
            <v>28003.649626778621</v>
          </cell>
          <cell r="AA45">
            <v>13186.184532997662</v>
          </cell>
          <cell r="AB45">
            <v>2160.4757427039644</v>
          </cell>
          <cell r="AC45">
            <v>1660.4105707971971</v>
          </cell>
          <cell r="AD45">
            <v>456.37015688578026</v>
          </cell>
          <cell r="AE45">
            <v>45467.090630163228</v>
          </cell>
          <cell r="AG45">
            <v>35788.297377748517</v>
          </cell>
          <cell r="AH45">
            <v>9678.7932524147109</v>
          </cell>
          <cell r="AI45">
            <v>0.21287469944236376</v>
          </cell>
        </row>
        <row r="46">
          <cell r="E46">
            <v>2014</v>
          </cell>
          <cell r="F46" t="str">
            <v>Brightside Nursery and Infant School</v>
          </cell>
          <cell r="G46">
            <v>2.8735632183908E-2</v>
          </cell>
          <cell r="H46">
            <v>0.109195402298851</v>
          </cell>
          <cell r="I46">
            <v>0.35632183908046</v>
          </cell>
          <cell r="J46">
            <v>1.1494252873563199E-2</v>
          </cell>
          <cell r="K46">
            <v>0.20114942528735599</v>
          </cell>
          <cell r="L46">
            <v>7.4712643678160898E-2</v>
          </cell>
          <cell r="M46">
            <v>0.21839080459770099</v>
          </cell>
          <cell r="N46">
            <v>1</v>
          </cell>
          <cell r="P46">
            <v>4.999999999999992</v>
          </cell>
          <cell r="Q46">
            <v>19.000000000000075</v>
          </cell>
          <cell r="R46">
            <v>62.000000000000043</v>
          </cell>
          <cell r="S46">
            <v>1.9999999999999967</v>
          </cell>
          <cell r="T46">
            <v>34.999999999999943</v>
          </cell>
          <cell r="U46">
            <v>12.999999999999996</v>
          </cell>
          <cell r="V46">
            <v>37.999999999999972</v>
          </cell>
          <cell r="W46">
            <v>174</v>
          </cell>
          <cell r="Y46">
            <v>3301.4011349184079</v>
          </cell>
          <cell r="Z46">
            <v>9501.238266228469</v>
          </cell>
          <cell r="AA46">
            <v>29197.980037351987</v>
          </cell>
          <cell r="AB46">
            <v>864.19029708158314</v>
          </cell>
          <cell r="AC46">
            <v>9685.7283296503301</v>
          </cell>
          <cell r="AD46">
            <v>2966.4060197575732</v>
          </cell>
          <cell r="AE46">
            <v>55516.944084988354</v>
          </cell>
          <cell r="AG46">
            <v>40654.151561080849</v>
          </cell>
          <cell r="AH46">
            <v>14862.792523907505</v>
          </cell>
          <cell r="AI46">
            <v>0.26771633001187412</v>
          </cell>
        </row>
        <row r="47">
          <cell r="E47">
            <v>2246</v>
          </cell>
          <cell r="F47" t="str">
            <v>Brook House Junior</v>
          </cell>
          <cell r="G47">
            <v>0</v>
          </cell>
          <cell r="H47">
            <v>1.8126888217522698E-2</v>
          </cell>
          <cell r="I47">
            <v>3.0211480362537799E-3</v>
          </cell>
          <cell r="J47">
            <v>3.0211480362537799E-3</v>
          </cell>
          <cell r="K47">
            <v>1.2084592145015101E-2</v>
          </cell>
          <cell r="L47">
            <v>0.31419939577039302</v>
          </cell>
          <cell r="M47">
            <v>0.64954682779456197</v>
          </cell>
          <cell r="N47">
            <v>1.0000000000000004</v>
          </cell>
          <cell r="P47">
            <v>0</v>
          </cell>
          <cell r="Q47">
            <v>6.0000000000000133</v>
          </cell>
          <cell r="R47">
            <v>1.0000000000000011</v>
          </cell>
          <cell r="S47">
            <v>1.0000000000000011</v>
          </cell>
          <cell r="T47">
            <v>3.9999999999999982</v>
          </cell>
          <cell r="U47">
            <v>104.00000000000009</v>
          </cell>
          <cell r="V47">
            <v>215</v>
          </cell>
          <cell r="W47">
            <v>331</v>
          </cell>
          <cell r="Y47">
            <v>0</v>
          </cell>
          <cell r="Z47">
            <v>3000.3910314405643</v>
          </cell>
          <cell r="AA47">
            <v>470.93516189277415</v>
          </cell>
          <cell r="AB47">
            <v>432.09514854079276</v>
          </cell>
          <cell r="AC47">
            <v>1106.9403805314676</v>
          </cell>
          <cell r="AD47">
            <v>23731.248158060611</v>
          </cell>
          <cell r="AE47">
            <v>28741.609880466211</v>
          </cell>
          <cell r="AG47">
            <v>23681.012374276226</v>
          </cell>
          <cell r="AH47">
            <v>5060.5975061899844</v>
          </cell>
          <cell r="AI47">
            <v>0.17607216600728204</v>
          </cell>
        </row>
        <row r="48">
          <cell r="E48">
            <v>5204</v>
          </cell>
          <cell r="F48" t="str">
            <v>Broomhill Infant School</v>
          </cell>
          <cell r="G48">
            <v>9.0090090090090107E-3</v>
          </cell>
          <cell r="H48">
            <v>8.1081081081081099E-2</v>
          </cell>
          <cell r="I48">
            <v>0</v>
          </cell>
          <cell r="J48">
            <v>1.8018018018018001E-2</v>
          </cell>
          <cell r="K48">
            <v>0.19819819819819801</v>
          </cell>
          <cell r="L48">
            <v>0</v>
          </cell>
          <cell r="M48">
            <v>0.69369369369369405</v>
          </cell>
          <cell r="N48">
            <v>1.0000000000000002</v>
          </cell>
          <cell r="P48">
            <v>1.0000000000000002</v>
          </cell>
          <cell r="Q48">
            <v>9.0000000000000018</v>
          </cell>
          <cell r="R48">
            <v>0</v>
          </cell>
          <cell r="S48">
            <v>1.999999999999998</v>
          </cell>
          <cell r="T48">
            <v>21.999999999999979</v>
          </cell>
          <cell r="U48">
            <v>0</v>
          </cell>
          <cell r="V48">
            <v>77.000000000000043</v>
          </cell>
          <cell r="W48">
            <v>111</v>
          </cell>
          <cell r="Y48">
            <v>660.28022698368272</v>
          </cell>
          <cell r="Z48">
            <v>4500.5865471608367</v>
          </cell>
          <cell r="AA48">
            <v>0</v>
          </cell>
          <cell r="AB48">
            <v>864.19029708158371</v>
          </cell>
          <cell r="AC48">
            <v>6088.1720929230678</v>
          </cell>
          <cell r="AD48">
            <v>0</v>
          </cell>
          <cell r="AE48">
            <v>12113.229164149172</v>
          </cell>
          <cell r="AG48">
            <v>7632.5769262743524</v>
          </cell>
          <cell r="AH48">
            <v>4480.6522378748195</v>
          </cell>
          <cell r="AI48">
            <v>0.3698974218316573</v>
          </cell>
        </row>
        <row r="49">
          <cell r="E49">
            <v>2325</v>
          </cell>
          <cell r="F49" t="str">
            <v>Brunswick Community Primary School</v>
          </cell>
          <cell r="G49">
            <v>4.8192771084337397E-3</v>
          </cell>
          <cell r="H49">
            <v>2.65060240963855E-2</v>
          </cell>
          <cell r="I49">
            <v>0.373493975903614</v>
          </cell>
          <cell r="J49">
            <v>1.20481927710843E-2</v>
          </cell>
          <cell r="K49">
            <v>9.6385542168674707E-3</v>
          </cell>
          <cell r="L49">
            <v>0.21927710843373499</v>
          </cell>
          <cell r="M49">
            <v>0.35421686746988001</v>
          </cell>
          <cell r="N49">
            <v>1</v>
          </cell>
          <cell r="P49">
            <v>2.0000000000000018</v>
          </cell>
          <cell r="Q49">
            <v>10.999999999999982</v>
          </cell>
          <cell r="R49">
            <v>154.9999999999998</v>
          </cell>
          <cell r="S49">
            <v>4.999999999999984</v>
          </cell>
          <cell r="T49">
            <v>4</v>
          </cell>
          <cell r="U49">
            <v>91.000000000000014</v>
          </cell>
          <cell r="V49">
            <v>147.0000000000002</v>
          </cell>
          <cell r="W49">
            <v>415</v>
          </cell>
          <cell r="Y49">
            <v>1320.5604539673664</v>
          </cell>
          <cell r="Z49">
            <v>5500.7168909743468</v>
          </cell>
          <cell r="AA49">
            <v>72994.950093379826</v>
          </cell>
          <cell r="AB49">
            <v>2160.4757427039544</v>
          </cell>
          <cell r="AC49">
            <v>1106.940380531468</v>
          </cell>
          <cell r="AD49">
            <v>20764.842138303022</v>
          </cell>
          <cell r="AE49">
            <v>103848.48569985999</v>
          </cell>
          <cell r="AG49">
            <v>79005.452167642594</v>
          </cell>
          <cell r="AH49">
            <v>24843.033532217392</v>
          </cell>
          <cell r="AI49">
            <v>0.23922384004729774</v>
          </cell>
        </row>
        <row r="50">
          <cell r="E50">
            <v>2095</v>
          </cell>
          <cell r="F50" t="str">
            <v>Byron Wood Primary Academy</v>
          </cell>
          <cell r="G50">
            <v>2.03562340966921E-2</v>
          </cell>
          <cell r="H50">
            <v>8.3969465648855005E-2</v>
          </cell>
          <cell r="I50">
            <v>0.67430025445292596</v>
          </cell>
          <cell r="J50">
            <v>9.1603053435114504E-2</v>
          </cell>
          <cell r="K50">
            <v>9.6692111959287494E-2</v>
          </cell>
          <cell r="L50">
            <v>1.27226463104326E-2</v>
          </cell>
          <cell r="M50">
            <v>2.03562340966921E-2</v>
          </cell>
          <cell r="N50">
            <v>0.99999999999999978</v>
          </cell>
          <cell r="P50">
            <v>7.9999999999999956</v>
          </cell>
          <cell r="Q50">
            <v>33.000000000000014</v>
          </cell>
          <cell r="R50">
            <v>264.99999999999989</v>
          </cell>
          <cell r="S50">
            <v>36</v>
          </cell>
          <cell r="T50">
            <v>37.999999999999986</v>
          </cell>
          <cell r="U50">
            <v>5.0000000000000115</v>
          </cell>
          <cell r="V50">
            <v>7.9999999999999956</v>
          </cell>
          <cell r="W50">
            <v>393</v>
          </cell>
          <cell r="Y50">
            <v>5282.2418158694582</v>
          </cell>
          <cell r="Z50">
            <v>16502.150672923075</v>
          </cell>
          <cell r="AA50">
            <v>124797.81790158496</v>
          </cell>
          <cell r="AB50">
            <v>15555.425347468523</v>
          </cell>
          <cell r="AC50">
            <v>10515.933615048942</v>
          </cell>
          <cell r="AD50">
            <v>1140.9253922144542</v>
          </cell>
          <cell r="AE50">
            <v>173794.4947451094</v>
          </cell>
          <cell r="AG50">
            <v>131371.73554818385</v>
          </cell>
          <cell r="AH50">
            <v>42422.759196925559</v>
          </cell>
          <cell r="AI50">
            <v>0.24409725554968617</v>
          </cell>
        </row>
        <row r="51">
          <cell r="E51">
            <v>2344</v>
          </cell>
          <cell r="F51" t="str">
            <v>Carfield Primary School</v>
          </cell>
          <cell r="G51">
            <v>5.36672629695885E-2</v>
          </cell>
          <cell r="H51">
            <v>7.8711985688729905E-2</v>
          </cell>
          <cell r="I51">
            <v>8.5867620751341703E-2</v>
          </cell>
          <cell r="J51">
            <v>8.5867620751341703E-2</v>
          </cell>
          <cell r="K51">
            <v>0.14311270125223599</v>
          </cell>
          <cell r="L51">
            <v>0.110912343470483</v>
          </cell>
          <cell r="M51">
            <v>0.44186046511627902</v>
          </cell>
          <cell r="N51">
            <v>0.99999999999999978</v>
          </cell>
          <cell r="P51">
            <v>29.999999999999972</v>
          </cell>
          <cell r="Q51">
            <v>44.000000000000014</v>
          </cell>
          <cell r="R51">
            <v>48.000000000000014</v>
          </cell>
          <cell r="S51">
            <v>48.000000000000014</v>
          </cell>
          <cell r="T51">
            <v>79.999999999999915</v>
          </cell>
          <cell r="U51">
            <v>61.999999999999993</v>
          </cell>
          <cell r="V51">
            <v>246.99999999999997</v>
          </cell>
          <cell r="W51">
            <v>559</v>
          </cell>
          <cell r="Y51">
            <v>19808.406809510459</v>
          </cell>
          <cell r="Z51">
            <v>22002.867563897427</v>
          </cell>
          <cell r="AA51">
            <v>22604.88777085314</v>
          </cell>
          <cell r="AB51">
            <v>20740.567129958035</v>
          </cell>
          <cell r="AC51">
            <v>22138.807610629337</v>
          </cell>
          <cell r="AD51">
            <v>14147.474863459198</v>
          </cell>
          <cell r="AE51">
            <v>121443.01174830757</v>
          </cell>
          <cell r="AG51">
            <v>82475.44144056541</v>
          </cell>
          <cell r="AH51">
            <v>38967.570307742164</v>
          </cell>
          <cell r="AI51">
            <v>0.32087124443605719</v>
          </cell>
        </row>
        <row r="52">
          <cell r="E52">
            <v>2023</v>
          </cell>
          <cell r="F52" t="str">
            <v>Carter Knowle Junior School</v>
          </cell>
          <cell r="G52">
            <v>4.2553191489361703E-3</v>
          </cell>
          <cell r="H52">
            <v>1.7021276595744698E-2</v>
          </cell>
          <cell r="I52">
            <v>8.5106382978723406E-3</v>
          </cell>
          <cell r="J52">
            <v>8.5106382978723406E-3</v>
          </cell>
          <cell r="K52">
            <v>1.27659574468085E-2</v>
          </cell>
          <cell r="L52">
            <v>2.1276595744680899E-2</v>
          </cell>
          <cell r="M52">
            <v>0.927659574468085</v>
          </cell>
          <cell r="N52">
            <v>1</v>
          </cell>
          <cell r="P52">
            <v>1</v>
          </cell>
          <cell r="Q52">
            <v>4.0000000000000044</v>
          </cell>
          <cell r="R52">
            <v>2</v>
          </cell>
          <cell r="S52">
            <v>2</v>
          </cell>
          <cell r="T52">
            <v>2.9999999999999973</v>
          </cell>
          <cell r="U52">
            <v>5.0000000000000115</v>
          </cell>
          <cell r="V52">
            <v>217.99999999999997</v>
          </cell>
          <cell r="W52">
            <v>235</v>
          </cell>
          <cell r="Y52">
            <v>660.28022698368261</v>
          </cell>
          <cell r="Z52">
            <v>2000.2606876270406</v>
          </cell>
          <cell r="AA52">
            <v>941.87032378554727</v>
          </cell>
          <cell r="AB52">
            <v>864.19029708158462</v>
          </cell>
          <cell r="AC52">
            <v>830.20528539860027</v>
          </cell>
          <cell r="AD52">
            <v>1140.9253922144542</v>
          </cell>
          <cell r="AE52">
            <v>6437.7322130909097</v>
          </cell>
          <cell r="AG52">
            <v>2338.308487255264</v>
          </cell>
          <cell r="AH52">
            <v>4099.4237258356461</v>
          </cell>
          <cell r="AI52">
            <v>0.63678071565319339</v>
          </cell>
        </row>
        <row r="53">
          <cell r="E53">
            <v>2354</v>
          </cell>
          <cell r="F53" t="str">
            <v>Charnock Hall Primary Academy</v>
          </cell>
          <cell r="G53">
            <v>9.1603053435114504E-2</v>
          </cell>
          <cell r="H53">
            <v>7.6335877862595394E-2</v>
          </cell>
          <cell r="I53">
            <v>5.5979643765903302E-2</v>
          </cell>
          <cell r="J53">
            <v>2.54452926208651E-2</v>
          </cell>
          <cell r="K53">
            <v>9.6692111959287494E-2</v>
          </cell>
          <cell r="L53">
            <v>2.03562340966921E-2</v>
          </cell>
          <cell r="M53">
            <v>0.63358778625954204</v>
          </cell>
          <cell r="N53">
            <v>0.99999999999999989</v>
          </cell>
          <cell r="P53">
            <v>36.091603053435115</v>
          </cell>
          <cell r="Q53">
            <v>30.076335877862586</v>
          </cell>
          <cell r="R53">
            <v>22.055979643765902</v>
          </cell>
          <cell r="S53">
            <v>10.02544529262085</v>
          </cell>
          <cell r="T53">
            <v>38.096692111959271</v>
          </cell>
          <cell r="U53">
            <v>8.0203562340966865</v>
          </cell>
          <cell r="V53">
            <v>249.63358778625957</v>
          </cell>
          <cell r="W53">
            <v>394</v>
          </cell>
          <cell r="Y53">
            <v>23830.571856327111</v>
          </cell>
          <cell r="Z53">
            <v>15040.128071088795</v>
          </cell>
          <cell r="AA53">
            <v>10386.936344240614</v>
          </cell>
          <cell r="AB53">
            <v>4331.9462729025927</v>
          </cell>
          <cell r="AC53">
            <v>10542.691715850593</v>
          </cell>
          <cell r="AD53">
            <v>1830.1256164172767</v>
          </cell>
          <cell r="AE53">
            <v>65962.399876826981</v>
          </cell>
          <cell r="AG53">
            <v>45215.271164812359</v>
          </cell>
          <cell r="AH53">
            <v>20747.128712014623</v>
          </cell>
          <cell r="AI53">
            <v>0.31452962219015962</v>
          </cell>
        </row>
        <row r="54">
          <cell r="E54">
            <v>5200</v>
          </cell>
          <cell r="F54" t="str">
            <v>Clifford All Saints CofE Primary School</v>
          </cell>
          <cell r="G54">
            <v>1.1049723756906099E-2</v>
          </cell>
          <cell r="H54">
            <v>6.0773480662983402E-2</v>
          </cell>
          <cell r="I54">
            <v>3.3149171270718203E-2</v>
          </cell>
          <cell r="J54">
            <v>4.9723756906077297E-2</v>
          </cell>
          <cell r="K54">
            <v>2.2099447513812199E-2</v>
          </cell>
          <cell r="L54">
            <v>2.2099447513812199E-2</v>
          </cell>
          <cell r="M54">
            <v>0.801104972375691</v>
          </cell>
          <cell r="N54">
            <v>1.0000000000000004</v>
          </cell>
          <cell r="P54">
            <v>2.000000000000004</v>
          </cell>
          <cell r="Q54">
            <v>10.999999999999996</v>
          </cell>
          <cell r="R54">
            <v>5.9999999999999947</v>
          </cell>
          <cell r="S54">
            <v>8.9999999999999911</v>
          </cell>
          <cell r="T54">
            <v>4.000000000000008</v>
          </cell>
          <cell r="U54">
            <v>4.000000000000008</v>
          </cell>
          <cell r="V54">
            <v>145.00000000000009</v>
          </cell>
          <cell r="W54">
            <v>181</v>
          </cell>
          <cell r="Y54">
            <v>1320.5604539673679</v>
          </cell>
          <cell r="Z54">
            <v>5500.7168909743541</v>
          </cell>
          <cell r="AA54">
            <v>2825.6109713566393</v>
          </cell>
          <cell r="AB54">
            <v>3888.8563368671271</v>
          </cell>
          <cell r="AC54">
            <v>1106.9403805314703</v>
          </cell>
          <cell r="AD54">
            <v>912.74031377156302</v>
          </cell>
          <cell r="AE54">
            <v>15555.425347468523</v>
          </cell>
          <cell r="AG54">
            <v>12160.724841515079</v>
          </cell>
          <cell r="AH54">
            <v>3394.700505953444</v>
          </cell>
          <cell r="AI54">
            <v>0.2182325735313882</v>
          </cell>
        </row>
        <row r="55">
          <cell r="E55">
            <v>2312</v>
          </cell>
          <cell r="F55" t="str">
            <v>Coit Primary School</v>
          </cell>
          <cell r="G55">
            <v>1.46341463414634E-2</v>
          </cell>
          <cell r="H55">
            <v>5.8536585365853697E-2</v>
          </cell>
          <cell r="I55">
            <v>1.46341463414634E-2</v>
          </cell>
          <cell r="J55">
            <v>0</v>
          </cell>
          <cell r="K55">
            <v>5.8536585365853697E-2</v>
          </cell>
          <cell r="L55">
            <v>1.46341463414634E-2</v>
          </cell>
          <cell r="M55">
            <v>0.83902439024390196</v>
          </cell>
          <cell r="N55">
            <v>0.99999999999999956</v>
          </cell>
          <cell r="P55">
            <v>2.9999999999999969</v>
          </cell>
          <cell r="Q55">
            <v>12.000000000000007</v>
          </cell>
          <cell r="R55">
            <v>2.9999999999999969</v>
          </cell>
          <cell r="S55">
            <v>0</v>
          </cell>
          <cell r="T55">
            <v>12.000000000000007</v>
          </cell>
          <cell r="U55">
            <v>2.9999999999999969</v>
          </cell>
          <cell r="V55">
            <v>171.99999999999991</v>
          </cell>
          <cell r="W55">
            <v>205</v>
          </cell>
          <cell r="Y55">
            <v>1980.8406809510457</v>
          </cell>
          <cell r="Z55">
            <v>6000.7820628811187</v>
          </cell>
          <cell r="AA55">
            <v>1412.8054856783194</v>
          </cell>
          <cell r="AB55">
            <v>0</v>
          </cell>
          <cell r="AC55">
            <v>3320.8211415944061</v>
          </cell>
          <cell r="AD55">
            <v>684.55523532867016</v>
          </cell>
          <cell r="AE55">
            <v>13399.804606433559</v>
          </cell>
          <cell r="AG55">
            <v>11616.813215049389</v>
          </cell>
          <cell r="AH55">
            <v>1782.9913913841701</v>
          </cell>
          <cell r="AI55">
            <v>0.13306099930204313</v>
          </cell>
        </row>
        <row r="56">
          <cell r="E56">
            <v>2026</v>
          </cell>
          <cell r="F56" t="str">
            <v>Concord Junior Academy</v>
          </cell>
          <cell r="G56">
            <v>7.4074074074074098E-2</v>
          </cell>
          <cell r="H56">
            <v>0.32275132275132301</v>
          </cell>
          <cell r="I56">
            <v>0.10582010582010599</v>
          </cell>
          <cell r="J56">
            <v>5.2910052910052898E-3</v>
          </cell>
          <cell r="K56">
            <v>7.9365079365079402E-2</v>
          </cell>
          <cell r="L56">
            <v>0.22222222222222199</v>
          </cell>
          <cell r="M56">
            <v>0.19047619047618999</v>
          </cell>
          <cell r="N56">
            <v>0.99999999999999978</v>
          </cell>
          <cell r="P56">
            <v>14.000000000000005</v>
          </cell>
          <cell r="Q56">
            <v>61.00000000000005</v>
          </cell>
          <cell r="R56">
            <v>20.000000000000032</v>
          </cell>
          <cell r="S56">
            <v>0.99999999999999978</v>
          </cell>
          <cell r="T56">
            <v>15.000000000000007</v>
          </cell>
          <cell r="U56">
            <v>41.999999999999957</v>
          </cell>
          <cell r="V56">
            <v>35.999999999999908</v>
          </cell>
          <cell r="W56">
            <v>189</v>
          </cell>
          <cell r="Y56">
            <v>9243.9231777715595</v>
          </cell>
          <cell r="Z56">
            <v>30503.97548631236</v>
          </cell>
          <cell r="AA56">
            <v>9418.7032378554886</v>
          </cell>
          <cell r="AB56">
            <v>432.0951485407922</v>
          </cell>
          <cell r="AC56">
            <v>4151.0264269930067</v>
          </cell>
          <cell r="AD56">
            <v>9583.7732946013821</v>
          </cell>
          <cell r="AE56">
            <v>63333.496772074592</v>
          </cell>
          <cell r="AG56">
            <v>46237.151040762212</v>
          </cell>
          <cell r="AH56">
            <v>17096.34573131238</v>
          </cell>
          <cell r="AI56">
            <v>0.26994160440625803</v>
          </cell>
        </row>
        <row r="57">
          <cell r="E57">
            <v>3422</v>
          </cell>
          <cell r="F57" t="str">
            <v>Deepcar St John's Church of England Junior School</v>
          </cell>
          <cell r="G57">
            <v>0</v>
          </cell>
          <cell r="H57">
            <v>0</v>
          </cell>
          <cell r="I57">
            <v>0</v>
          </cell>
          <cell r="J57">
            <v>5.6497175141242903E-2</v>
          </cell>
          <cell r="K57">
            <v>0</v>
          </cell>
          <cell r="L57">
            <v>0.23728813559322001</v>
          </cell>
          <cell r="M57">
            <v>0.70621468926553699</v>
          </cell>
          <cell r="N57">
            <v>0.99999999999999989</v>
          </cell>
          <cell r="P57">
            <v>0</v>
          </cell>
          <cell r="Q57">
            <v>0</v>
          </cell>
          <cell r="R57">
            <v>0</v>
          </cell>
          <cell r="S57">
            <v>9.9999999999999947</v>
          </cell>
          <cell r="T57">
            <v>0</v>
          </cell>
          <cell r="U57">
            <v>41.999999999999943</v>
          </cell>
          <cell r="V57">
            <v>125.00000000000004</v>
          </cell>
          <cell r="W57">
            <v>177</v>
          </cell>
          <cell r="Y57">
            <v>0</v>
          </cell>
          <cell r="Z57">
            <v>0</v>
          </cell>
          <cell r="AA57">
            <v>0</v>
          </cell>
          <cell r="AB57">
            <v>4320.9514854079207</v>
          </cell>
          <cell r="AC57">
            <v>0</v>
          </cell>
          <cell r="AD57">
            <v>9583.7732946013803</v>
          </cell>
          <cell r="AE57">
            <v>13904.724780009301</v>
          </cell>
          <cell r="AG57">
            <v>11187.988342546758</v>
          </cell>
          <cell r="AH57">
            <v>2716.7364374625431</v>
          </cell>
          <cell r="AI57">
            <v>0.1953822517485834</v>
          </cell>
        </row>
        <row r="58">
          <cell r="E58">
            <v>2283</v>
          </cell>
          <cell r="F58" t="str">
            <v>Dobcroft Infant School</v>
          </cell>
          <cell r="G58">
            <v>0</v>
          </cell>
          <cell r="H58">
            <v>0</v>
          </cell>
          <cell r="I58">
            <v>0</v>
          </cell>
          <cell r="J58">
            <v>0</v>
          </cell>
          <cell r="K58">
            <v>3.7453183520599299E-3</v>
          </cell>
          <cell r="L58">
            <v>7.4906367041198503E-3</v>
          </cell>
          <cell r="M58">
            <v>0.98876404494381998</v>
          </cell>
          <cell r="N58">
            <v>0.99999999999999978</v>
          </cell>
          <cell r="P58">
            <v>0</v>
          </cell>
          <cell r="Q58">
            <v>0</v>
          </cell>
          <cell r="R58">
            <v>0</v>
          </cell>
          <cell r="S58">
            <v>0</v>
          </cell>
          <cell r="T58">
            <v>1.0000000000000013</v>
          </cell>
          <cell r="U58">
            <v>2</v>
          </cell>
          <cell r="V58">
            <v>263.99999999999994</v>
          </cell>
          <cell r="W58">
            <v>267</v>
          </cell>
          <cell r="Y58">
            <v>0</v>
          </cell>
          <cell r="Z58">
            <v>0</v>
          </cell>
          <cell r="AA58">
            <v>0</v>
          </cell>
          <cell r="AB58">
            <v>0</v>
          </cell>
          <cell r="AC58">
            <v>276.73509513286734</v>
          </cell>
          <cell r="AD58">
            <v>456.3701568857806</v>
          </cell>
          <cell r="AE58">
            <v>733.10525201864789</v>
          </cell>
          <cell r="AG58">
            <v>375.96380082783338</v>
          </cell>
          <cell r="AH58">
            <v>357.14145119081451</v>
          </cell>
          <cell r="AI58">
            <v>0.48716258710110832</v>
          </cell>
        </row>
        <row r="59">
          <cell r="E59">
            <v>2239</v>
          </cell>
          <cell r="F59" t="str">
            <v>Dobcroft Junior School</v>
          </cell>
          <cell r="G59">
            <v>0</v>
          </cell>
          <cell r="H59">
            <v>0</v>
          </cell>
          <cell r="I59">
            <v>0</v>
          </cell>
          <cell r="J59">
            <v>0</v>
          </cell>
          <cell r="K59">
            <v>0</v>
          </cell>
          <cell r="L59">
            <v>7.8947368421052599E-3</v>
          </cell>
          <cell r="M59">
            <v>0.99210526315789505</v>
          </cell>
          <cell r="N59">
            <v>1.0000000000000002</v>
          </cell>
          <cell r="P59">
            <v>0</v>
          </cell>
          <cell r="Q59">
            <v>0</v>
          </cell>
          <cell r="R59">
            <v>0</v>
          </cell>
          <cell r="S59">
            <v>0</v>
          </cell>
          <cell r="T59">
            <v>0</v>
          </cell>
          <cell r="U59">
            <v>2.9999999999999987</v>
          </cell>
          <cell r="V59">
            <v>377.00000000000011</v>
          </cell>
          <cell r="W59">
            <v>380</v>
          </cell>
          <cell r="Y59">
            <v>0</v>
          </cell>
          <cell r="Z59">
            <v>0</v>
          </cell>
          <cell r="AA59">
            <v>0</v>
          </cell>
          <cell r="AB59">
            <v>0</v>
          </cell>
          <cell r="AC59">
            <v>0</v>
          </cell>
          <cell r="AD59">
            <v>684.55523532867062</v>
          </cell>
          <cell r="AE59">
            <v>684.55523532867062</v>
          </cell>
          <cell r="AG59">
            <v>2366.2837146846814</v>
          </cell>
          <cell r="AH59">
            <v>-1681.7284793560107</v>
          </cell>
          <cell r="AI59">
            <v>-2.4566731690373742</v>
          </cell>
        </row>
        <row r="60">
          <cell r="E60">
            <v>2364</v>
          </cell>
          <cell r="F60" t="str">
            <v>Dore Primary School</v>
          </cell>
          <cell r="G60">
            <v>0</v>
          </cell>
          <cell r="H60">
            <v>2.2271714922049001E-3</v>
          </cell>
          <cell r="I60">
            <v>0</v>
          </cell>
          <cell r="J60">
            <v>6.6815144766147003E-3</v>
          </cell>
          <cell r="K60">
            <v>6.6815144766147003E-3</v>
          </cell>
          <cell r="L60">
            <v>0</v>
          </cell>
          <cell r="M60">
            <v>0.98440979955456598</v>
          </cell>
          <cell r="N60">
            <v>1.0000000000000002</v>
          </cell>
          <cell r="P60">
            <v>0</v>
          </cell>
          <cell r="Q60">
            <v>1.0000000000000002</v>
          </cell>
          <cell r="R60">
            <v>0</v>
          </cell>
          <cell r="S60">
            <v>3.0000000000000004</v>
          </cell>
          <cell r="T60">
            <v>3.0000000000000004</v>
          </cell>
          <cell r="U60">
            <v>0</v>
          </cell>
          <cell r="V60">
            <v>442.00000000000011</v>
          </cell>
          <cell r="W60">
            <v>449</v>
          </cell>
          <cell r="Y60">
            <v>0</v>
          </cell>
          <cell r="Z60">
            <v>500.0651719067597</v>
          </cell>
          <cell r="AA60">
            <v>0</v>
          </cell>
          <cell r="AB60">
            <v>1296.2854456223772</v>
          </cell>
          <cell r="AC60">
            <v>830.20528539860118</v>
          </cell>
          <cell r="AD60">
            <v>0</v>
          </cell>
          <cell r="AE60">
            <v>2626.5559029277379</v>
          </cell>
          <cell r="AG60">
            <v>530.22578222031223</v>
          </cell>
          <cell r="AH60">
            <v>2096.3301207074255</v>
          </cell>
          <cell r="AI60">
            <v>0.79812887986534509</v>
          </cell>
        </row>
        <row r="61">
          <cell r="E61">
            <v>2016</v>
          </cell>
          <cell r="F61" t="str">
            <v>E-ACT Pathways Academy</v>
          </cell>
          <cell r="G61">
            <v>0.15573770491803299</v>
          </cell>
          <cell r="H61">
            <v>0.51366120218579203</v>
          </cell>
          <cell r="I61">
            <v>0.23770491803278701</v>
          </cell>
          <cell r="J61">
            <v>1.0928961748633901E-2</v>
          </cell>
          <cell r="K61">
            <v>3.8251366120218601E-2</v>
          </cell>
          <cell r="L61">
            <v>2.1857923497267801E-2</v>
          </cell>
          <cell r="M61">
            <v>2.1857923497267801E-2</v>
          </cell>
          <cell r="N61">
            <v>1.0000000000000002</v>
          </cell>
          <cell r="P61">
            <v>57.000000000000071</v>
          </cell>
          <cell r="Q61">
            <v>187.99999999999989</v>
          </cell>
          <cell r="R61">
            <v>87.000000000000043</v>
          </cell>
          <cell r="S61">
            <v>4.000000000000008</v>
          </cell>
          <cell r="T61">
            <v>14.000000000000007</v>
          </cell>
          <cell r="U61">
            <v>8.000000000000016</v>
          </cell>
          <cell r="V61">
            <v>8.000000000000016</v>
          </cell>
          <cell r="W61">
            <v>366</v>
          </cell>
          <cell r="Y61">
            <v>37635.972938069957</v>
          </cell>
          <cell r="Z61">
            <v>94012.252318470739</v>
          </cell>
          <cell r="AA61">
            <v>40971.359084671327</v>
          </cell>
          <cell r="AB61">
            <v>1728.3805941631726</v>
          </cell>
          <cell r="AC61">
            <v>3874.29133186014</v>
          </cell>
          <cell r="AD61">
            <v>1825.480627543126</v>
          </cell>
          <cell r="AE61">
            <v>180047.73689477847</v>
          </cell>
          <cell r="AG61">
            <v>130439.86365982887</v>
          </cell>
          <cell r="AH61">
            <v>49607.873234949599</v>
          </cell>
          <cell r="AI61">
            <v>0.27552622482525779</v>
          </cell>
        </row>
        <row r="62">
          <cell r="E62">
            <v>2206</v>
          </cell>
          <cell r="F62" t="str">
            <v>Ecclesall Primary School</v>
          </cell>
          <cell r="G62">
            <v>0</v>
          </cell>
          <cell r="H62">
            <v>1.77705977382876E-2</v>
          </cell>
          <cell r="I62">
            <v>0</v>
          </cell>
          <cell r="J62">
            <v>6.4620355411954796E-3</v>
          </cell>
          <cell r="K62">
            <v>1.1308562197092101E-2</v>
          </cell>
          <cell r="L62">
            <v>0</v>
          </cell>
          <cell r="M62">
            <v>0.96445880452342503</v>
          </cell>
          <cell r="N62">
            <v>1.0000000000000002</v>
          </cell>
          <cell r="P62">
            <v>0</v>
          </cell>
          <cell r="Q62">
            <v>11.000000000000025</v>
          </cell>
          <cell r="R62">
            <v>0</v>
          </cell>
          <cell r="S62">
            <v>4.0000000000000018</v>
          </cell>
          <cell r="T62">
            <v>7.0000000000000107</v>
          </cell>
          <cell r="U62">
            <v>0</v>
          </cell>
          <cell r="V62">
            <v>597.00000000000011</v>
          </cell>
          <cell r="W62">
            <v>619</v>
          </cell>
          <cell r="Y62">
            <v>0</v>
          </cell>
          <cell r="Z62">
            <v>5500.7168909743677</v>
          </cell>
          <cell r="AA62">
            <v>0</v>
          </cell>
          <cell r="AB62">
            <v>1728.3805941631699</v>
          </cell>
          <cell r="AC62">
            <v>1937.145665930072</v>
          </cell>
          <cell r="AD62">
            <v>0</v>
          </cell>
          <cell r="AE62">
            <v>9166.2431510676106</v>
          </cell>
          <cell r="AG62">
            <v>2636.0430668561844</v>
          </cell>
          <cell r="AH62">
            <v>6530.2000842114267</v>
          </cell>
          <cell r="AI62">
            <v>0.7124183786735836</v>
          </cell>
        </row>
        <row r="63">
          <cell r="E63">
            <v>2080</v>
          </cell>
          <cell r="F63" t="str">
            <v>Ecclesfield Primary School</v>
          </cell>
          <cell r="G63">
            <v>0.11363636363636399</v>
          </cell>
          <cell r="H63">
            <v>0.179292929292929</v>
          </cell>
          <cell r="I63">
            <v>8.5858585858585898E-2</v>
          </cell>
          <cell r="J63">
            <v>1.01010101010101E-2</v>
          </cell>
          <cell r="K63">
            <v>3.5353535353535401E-2</v>
          </cell>
          <cell r="L63">
            <v>5.3030303030302997E-2</v>
          </cell>
          <cell r="M63">
            <v>0.52272727272727304</v>
          </cell>
          <cell r="N63">
            <v>1.0000000000000004</v>
          </cell>
          <cell r="P63">
            <v>45.000000000000142</v>
          </cell>
          <cell r="Q63">
            <v>70.999999999999886</v>
          </cell>
          <cell r="R63">
            <v>34.000000000000014</v>
          </cell>
          <cell r="S63">
            <v>3.9999999999999996</v>
          </cell>
          <cell r="T63">
            <v>14.00000000000002</v>
          </cell>
          <cell r="U63">
            <v>20.999999999999986</v>
          </cell>
          <cell r="V63">
            <v>207.00000000000011</v>
          </cell>
          <cell r="W63">
            <v>396</v>
          </cell>
          <cell r="Y63">
            <v>29712.610214265813</v>
          </cell>
          <cell r="Z63">
            <v>35504.627205379875</v>
          </cell>
          <cell r="AA63">
            <v>16011.79550435431</v>
          </cell>
          <cell r="AB63">
            <v>1728.380594163169</v>
          </cell>
          <cell r="AC63">
            <v>3874.2913318601436</v>
          </cell>
          <cell r="AD63">
            <v>4791.8866473006929</v>
          </cell>
          <cell r="AE63">
            <v>91623.591497324014</v>
          </cell>
          <cell r="AG63">
            <v>73236.111940200732</v>
          </cell>
          <cell r="AH63">
            <v>18387.479557123283</v>
          </cell>
          <cell r="AI63">
            <v>0.20068499014972921</v>
          </cell>
        </row>
        <row r="64">
          <cell r="E64">
            <v>2024</v>
          </cell>
          <cell r="F64" t="str">
            <v>Emmanuel Anglican/Methodist Junior School</v>
          </cell>
          <cell r="G64">
            <v>6.0975609756097598E-3</v>
          </cell>
          <cell r="H64">
            <v>0.103658536585366</v>
          </cell>
          <cell r="I64">
            <v>4.2682926829268303E-2</v>
          </cell>
          <cell r="J64">
            <v>0.146341463414634</v>
          </cell>
          <cell r="K64">
            <v>5.4878048780487798E-2</v>
          </cell>
          <cell r="L64">
            <v>0.109756097560976</v>
          </cell>
          <cell r="M64">
            <v>0.53658536585365901</v>
          </cell>
          <cell r="N64">
            <v>1.0000000000000009</v>
          </cell>
          <cell r="P64">
            <v>1.0000000000000007</v>
          </cell>
          <cell r="Q64">
            <v>17.000000000000025</v>
          </cell>
          <cell r="R64">
            <v>7.0000000000000018</v>
          </cell>
          <cell r="S64">
            <v>23.999999999999975</v>
          </cell>
          <cell r="T64">
            <v>8.9999999999999982</v>
          </cell>
          <cell r="U64">
            <v>18.000000000000064</v>
          </cell>
          <cell r="V64">
            <v>88.000000000000085</v>
          </cell>
          <cell r="W64">
            <v>164</v>
          </cell>
          <cell r="Y64">
            <v>660.28022698368306</v>
          </cell>
          <cell r="Z64">
            <v>8501.1079224149253</v>
          </cell>
          <cell r="AA64">
            <v>3296.5461332494165</v>
          </cell>
          <cell r="AB64">
            <v>10370.283564979005</v>
          </cell>
          <cell r="AC64">
            <v>2490.6158561958027</v>
          </cell>
          <cell r="AD64">
            <v>4107.3314119720399</v>
          </cell>
          <cell r="AE64">
            <v>29426.165115794873</v>
          </cell>
          <cell r="AG64">
            <v>25950.288101365884</v>
          </cell>
          <cell r="AH64">
            <v>3475.8770144289883</v>
          </cell>
          <cell r="AI64">
            <v>0.11812198432079302</v>
          </cell>
        </row>
        <row r="65">
          <cell r="E65">
            <v>2028</v>
          </cell>
          <cell r="F65" t="str">
            <v>Emmaus Catholic and CofE Primary School</v>
          </cell>
          <cell r="G65">
            <v>0.19587628865979401</v>
          </cell>
          <cell r="H65">
            <v>0.48453608247422703</v>
          </cell>
          <cell r="I65">
            <v>0.11340206185567001</v>
          </cell>
          <cell r="J65">
            <v>1.03092783505155E-2</v>
          </cell>
          <cell r="K65">
            <v>8.9347079037800703E-2</v>
          </cell>
          <cell r="L65">
            <v>1.71821305841924E-2</v>
          </cell>
          <cell r="M65">
            <v>8.9347079037800703E-2</v>
          </cell>
          <cell r="N65">
            <v>1.0000000000000004</v>
          </cell>
          <cell r="P65">
            <v>57.195876288659846</v>
          </cell>
          <cell r="Q65">
            <v>141.48453608247428</v>
          </cell>
          <cell r="R65">
            <v>33.113402061855645</v>
          </cell>
          <cell r="S65">
            <v>3.0103092783505261</v>
          </cell>
          <cell r="T65">
            <v>26.089347079037804</v>
          </cell>
          <cell r="U65">
            <v>5.0171821305841808</v>
          </cell>
          <cell r="V65">
            <v>26.089347079037804</v>
          </cell>
          <cell r="W65">
            <v>292</v>
          </cell>
          <cell r="Y65">
            <v>37765.30617840695</v>
          </cell>
          <cell r="Z65">
            <v>70751.48885823063</v>
          </cell>
          <cell r="AA65">
            <v>15594.265360820493</v>
          </cell>
          <cell r="AB65">
            <v>1300.7400347825958</v>
          </cell>
          <cell r="AC65">
            <v>7219.8379458719128</v>
          </cell>
          <cell r="AD65">
            <v>1144.8460980296188</v>
          </cell>
          <cell r="AE65">
            <v>133776.48447614216</v>
          </cell>
          <cell r="AG65">
            <v>102493.75210566743</v>
          </cell>
          <cell r="AH65">
            <v>31282.732370474725</v>
          </cell>
          <cell r="AI65">
            <v>0.23384328339151206</v>
          </cell>
        </row>
        <row r="66">
          <cell r="E66">
            <v>2010</v>
          </cell>
          <cell r="F66" t="str">
            <v>Fox Hill Primary</v>
          </cell>
          <cell r="G66">
            <v>7.9136690647481994E-2</v>
          </cell>
          <cell r="H66">
            <v>0.69784172661870503</v>
          </cell>
          <cell r="I66">
            <v>1.7985611510791401E-2</v>
          </cell>
          <cell r="J66">
            <v>7.1942446043165497E-3</v>
          </cell>
          <cell r="K66">
            <v>5.3956834532374098E-2</v>
          </cell>
          <cell r="L66">
            <v>5.3956834532374098E-2</v>
          </cell>
          <cell r="M66">
            <v>8.9928057553956803E-2</v>
          </cell>
          <cell r="N66">
            <v>0.99999999999999989</v>
          </cell>
          <cell r="P66">
            <v>21.999999999999993</v>
          </cell>
          <cell r="Q66">
            <v>194</v>
          </cell>
          <cell r="R66">
            <v>5.0000000000000098</v>
          </cell>
          <cell r="S66">
            <v>2.0000000000000009</v>
          </cell>
          <cell r="T66">
            <v>15</v>
          </cell>
          <cell r="U66">
            <v>15</v>
          </cell>
          <cell r="V66">
            <v>24.999999999999993</v>
          </cell>
          <cell r="W66">
            <v>278</v>
          </cell>
          <cell r="Y66">
            <v>14526.164993641012</v>
          </cell>
          <cell r="Z66">
            <v>97012.643349911363</v>
          </cell>
          <cell r="AA66">
            <v>2354.6758094638726</v>
          </cell>
          <cell r="AB66">
            <v>864.19029708158496</v>
          </cell>
          <cell r="AC66">
            <v>4151.0264269930049</v>
          </cell>
          <cell r="AD66">
            <v>3422.7761766433546</v>
          </cell>
          <cell r="AE66">
            <v>122331.4770537342</v>
          </cell>
          <cell r="AG66">
            <v>97363.835031224953</v>
          </cell>
          <cell r="AH66">
            <v>24967.642022509244</v>
          </cell>
          <cell r="AI66">
            <v>0.20409826337290268</v>
          </cell>
        </row>
        <row r="67">
          <cell r="E67">
            <v>2036</v>
          </cell>
          <cell r="F67" t="str">
            <v>Gleadless Primary School</v>
          </cell>
          <cell r="G67">
            <v>0.12977099236641201</v>
          </cell>
          <cell r="H67">
            <v>6.8702290076335895E-2</v>
          </cell>
          <cell r="I67">
            <v>4.3256997455470701E-2</v>
          </cell>
          <cell r="J67">
            <v>3.0534351145038201E-2</v>
          </cell>
          <cell r="K67">
            <v>0.13740458015267201</v>
          </cell>
          <cell r="L67">
            <v>0.10941475826972</v>
          </cell>
          <cell r="M67">
            <v>0.480916030534351</v>
          </cell>
          <cell r="N67">
            <v>0.99999999999999978</v>
          </cell>
          <cell r="P67">
            <v>50.999999999999922</v>
          </cell>
          <cell r="Q67">
            <v>27.000000000000007</v>
          </cell>
          <cell r="R67">
            <v>16.999999999999986</v>
          </cell>
          <cell r="S67">
            <v>12.000000000000012</v>
          </cell>
          <cell r="T67">
            <v>54.000000000000099</v>
          </cell>
          <cell r="U67">
            <v>42.999999999999957</v>
          </cell>
          <cell r="V67">
            <v>188.99999999999994</v>
          </cell>
          <cell r="W67">
            <v>393</v>
          </cell>
          <cell r="Y67">
            <v>33674.291576167765</v>
          </cell>
          <cell r="Z67">
            <v>13501.759641482513</v>
          </cell>
          <cell r="AA67">
            <v>8005.8977521771449</v>
          </cell>
          <cell r="AB67">
            <v>5185.1417824895134</v>
          </cell>
          <cell r="AC67">
            <v>14943.695137174846</v>
          </cell>
          <cell r="AD67">
            <v>9811.9583730442737</v>
          </cell>
          <cell r="AE67">
            <v>85122.744262536056</v>
          </cell>
          <cell r="AG67">
            <v>61027.329565949432</v>
          </cell>
          <cell r="AH67">
            <v>24095.414696586624</v>
          </cell>
          <cell r="AI67">
            <v>0.28306670450228211</v>
          </cell>
        </row>
        <row r="68">
          <cell r="E68">
            <v>2305</v>
          </cell>
          <cell r="F68" t="str">
            <v>Greengate Lane Academy</v>
          </cell>
          <cell r="G68">
            <v>1.5706806282722498E-2</v>
          </cell>
          <cell r="H68">
            <v>0.45549738219895303</v>
          </cell>
          <cell r="I68">
            <v>1.04712041884817E-2</v>
          </cell>
          <cell r="J68">
            <v>0</v>
          </cell>
          <cell r="K68">
            <v>0.25654450261780098</v>
          </cell>
          <cell r="L68">
            <v>1.5706806282722498E-2</v>
          </cell>
          <cell r="M68">
            <v>0.24607329842931899</v>
          </cell>
          <cell r="N68">
            <v>0.99999999999999967</v>
          </cell>
          <cell r="P68">
            <v>2.9999999999999973</v>
          </cell>
          <cell r="Q68">
            <v>87.000000000000028</v>
          </cell>
          <cell r="R68">
            <v>2.0000000000000049</v>
          </cell>
          <cell r="S68">
            <v>0</v>
          </cell>
          <cell r="T68">
            <v>48.999999999999986</v>
          </cell>
          <cell r="U68">
            <v>2.9999999999999973</v>
          </cell>
          <cell r="V68">
            <v>46.999999999999929</v>
          </cell>
          <cell r="W68">
            <v>191</v>
          </cell>
          <cell r="Y68">
            <v>1980.8406809510461</v>
          </cell>
          <cell r="Z68">
            <v>43505.669955888101</v>
          </cell>
          <cell r="AA68">
            <v>941.87032378554954</v>
          </cell>
          <cell r="AB68">
            <v>0</v>
          </cell>
          <cell r="AC68">
            <v>13560.01966151048</v>
          </cell>
          <cell r="AD68">
            <v>684.55523532867028</v>
          </cell>
          <cell r="AE68">
            <v>60672.95585746385</v>
          </cell>
          <cell r="AG68">
            <v>43219.986509786992</v>
          </cell>
          <cell r="AH68">
            <v>17452.969347676859</v>
          </cell>
          <cell r="AI68">
            <v>0.28765648716173159</v>
          </cell>
        </row>
        <row r="69">
          <cell r="E69">
            <v>2341</v>
          </cell>
          <cell r="F69" t="str">
            <v>Greenhill Primary School</v>
          </cell>
          <cell r="G69">
            <v>4.3196544276457903E-3</v>
          </cell>
          <cell r="H69">
            <v>0.21598272138228899</v>
          </cell>
          <cell r="I69">
            <v>0.15118790496760301</v>
          </cell>
          <cell r="J69">
            <v>9.2872570194384496E-2</v>
          </cell>
          <cell r="K69">
            <v>1.51187904967603E-2</v>
          </cell>
          <cell r="L69">
            <v>1.29589632829374E-2</v>
          </cell>
          <cell r="M69">
            <v>0.50755939524838001</v>
          </cell>
          <cell r="N69">
            <v>1</v>
          </cell>
          <cell r="P69">
            <v>2.0000000000000009</v>
          </cell>
          <cell r="Q69">
            <v>99.999999999999801</v>
          </cell>
          <cell r="R69">
            <v>70.000000000000199</v>
          </cell>
          <cell r="S69">
            <v>43.000000000000021</v>
          </cell>
          <cell r="T69">
            <v>7.0000000000000187</v>
          </cell>
          <cell r="U69">
            <v>6.000000000000016</v>
          </cell>
          <cell r="V69">
            <v>234.99999999999994</v>
          </cell>
          <cell r="W69">
            <v>463</v>
          </cell>
          <cell r="Y69">
            <v>1320.5604539673659</v>
          </cell>
          <cell r="Z69">
            <v>50006.517190675862</v>
          </cell>
          <cell r="AA69">
            <v>32965.461332494247</v>
          </cell>
          <cell r="AB69">
            <v>18580.091387254077</v>
          </cell>
          <cell r="AC69">
            <v>1937.1456659300741</v>
          </cell>
          <cell r="AD69">
            <v>1369.1104706573456</v>
          </cell>
          <cell r="AE69">
            <v>106178.88650097896</v>
          </cell>
          <cell r="AG69">
            <v>75662.135492928297</v>
          </cell>
          <cell r="AH69">
            <v>30516.751008050662</v>
          </cell>
          <cell r="AI69">
            <v>0.28740884382668019</v>
          </cell>
        </row>
        <row r="70">
          <cell r="E70">
            <v>2296</v>
          </cell>
          <cell r="F70" t="str">
            <v>Grenoside Community Primary School</v>
          </cell>
          <cell r="G70">
            <v>5.2631578947368397E-2</v>
          </cell>
          <cell r="H70">
            <v>0.26315789473684198</v>
          </cell>
          <cell r="I70">
            <v>9.2879256965944304E-3</v>
          </cell>
          <cell r="J70">
            <v>1.54798761609907E-2</v>
          </cell>
          <cell r="K70">
            <v>3.4055727554179599E-2</v>
          </cell>
          <cell r="L70">
            <v>4.6439628482972103E-2</v>
          </cell>
          <cell r="M70">
            <v>0.57894736842105299</v>
          </cell>
          <cell r="N70">
            <v>1.0000000000000002</v>
          </cell>
          <cell r="P70">
            <v>16.999999999999993</v>
          </cell>
          <cell r="Q70">
            <v>84.999999999999957</v>
          </cell>
          <cell r="R70">
            <v>3.0000000000000009</v>
          </cell>
          <cell r="S70">
            <v>4.9999999999999964</v>
          </cell>
          <cell r="T70">
            <v>11.000000000000011</v>
          </cell>
          <cell r="U70">
            <v>14.999999999999989</v>
          </cell>
          <cell r="V70">
            <v>187.00000000000011</v>
          </cell>
          <cell r="W70">
            <v>323</v>
          </cell>
          <cell r="Y70">
            <v>11224.763858722599</v>
          </cell>
          <cell r="Z70">
            <v>42505.539612074543</v>
          </cell>
          <cell r="AA70">
            <v>1412.8054856783212</v>
          </cell>
          <cell r="AB70">
            <v>2160.4757427039599</v>
          </cell>
          <cell r="AC70">
            <v>3044.0860464615398</v>
          </cell>
          <cell r="AD70">
            <v>3422.7761766433523</v>
          </cell>
          <cell r="AE70">
            <v>63770.446922284311</v>
          </cell>
          <cell r="AG70">
            <v>43223.647712016791</v>
          </cell>
          <cell r="AH70">
            <v>20546.79921026752</v>
          </cell>
          <cell r="AI70">
            <v>0.32219939175441986</v>
          </cell>
        </row>
        <row r="71">
          <cell r="E71">
            <v>2356</v>
          </cell>
          <cell r="F71" t="str">
            <v>Greystones Primary School</v>
          </cell>
          <cell r="G71">
            <v>1.10935023771791E-2</v>
          </cell>
          <cell r="H71">
            <v>1.90174326465927E-2</v>
          </cell>
          <cell r="I71">
            <v>1.26782884310618E-2</v>
          </cell>
          <cell r="J71">
            <v>7.9239302694136295E-3</v>
          </cell>
          <cell r="K71">
            <v>1.42630744849445E-2</v>
          </cell>
          <cell r="L71">
            <v>1.5847860538827301E-2</v>
          </cell>
          <cell r="M71">
            <v>0.91917591125198095</v>
          </cell>
          <cell r="N71">
            <v>1</v>
          </cell>
          <cell r="P71">
            <v>7.0000000000000124</v>
          </cell>
          <cell r="Q71">
            <v>11.999999999999995</v>
          </cell>
          <cell r="R71">
            <v>7.9999999999999956</v>
          </cell>
          <cell r="S71">
            <v>5</v>
          </cell>
          <cell r="T71">
            <v>8.9999999999999787</v>
          </cell>
          <cell r="U71">
            <v>10.000000000000027</v>
          </cell>
          <cell r="V71">
            <v>580</v>
          </cell>
          <cell r="W71">
            <v>631</v>
          </cell>
          <cell r="Y71">
            <v>4621.9615888857861</v>
          </cell>
          <cell r="Z71">
            <v>6000.7820628811123</v>
          </cell>
          <cell r="AA71">
            <v>3767.4812951421868</v>
          </cell>
          <cell r="AB71">
            <v>2160.4757427039617</v>
          </cell>
          <cell r="AC71">
            <v>2490.6158561957973</v>
          </cell>
          <cell r="AD71">
            <v>2281.8507844289093</v>
          </cell>
          <cell r="AE71">
            <v>21323.167330237749</v>
          </cell>
          <cell r="AG71">
            <v>11357.843246061926</v>
          </cell>
          <cell r="AH71">
            <v>9965.3240841758234</v>
          </cell>
          <cell r="AI71">
            <v>0.46734727209331112</v>
          </cell>
        </row>
        <row r="72">
          <cell r="E72">
            <v>2279</v>
          </cell>
          <cell r="F72" t="str">
            <v>Halfway Junior School</v>
          </cell>
          <cell r="G72">
            <v>0</v>
          </cell>
          <cell r="H72">
            <v>5.31914893617021E-2</v>
          </cell>
          <cell r="I72">
            <v>5.31914893617021E-3</v>
          </cell>
          <cell r="J72">
            <v>0</v>
          </cell>
          <cell r="K72">
            <v>0.164893617021277</v>
          </cell>
          <cell r="L72">
            <v>0.180851063829787</v>
          </cell>
          <cell r="M72">
            <v>0.59574468085106402</v>
          </cell>
          <cell r="N72">
            <v>1.0000000000000004</v>
          </cell>
          <cell r="P72">
            <v>0</v>
          </cell>
          <cell r="Q72">
            <v>9.9999999999999947</v>
          </cell>
          <cell r="R72">
            <v>0.99999999999999944</v>
          </cell>
          <cell r="S72">
            <v>0</v>
          </cell>
          <cell r="T72">
            <v>31.000000000000075</v>
          </cell>
          <cell r="U72">
            <v>33.999999999999957</v>
          </cell>
          <cell r="V72">
            <v>112.00000000000004</v>
          </cell>
          <cell r="W72">
            <v>188</v>
          </cell>
          <cell r="Y72">
            <v>0</v>
          </cell>
          <cell r="Z72">
            <v>5000.6517190675931</v>
          </cell>
          <cell r="AA72">
            <v>470.93516189277335</v>
          </cell>
          <cell r="AB72">
            <v>0</v>
          </cell>
          <cell r="AC72">
            <v>8578.7879491188978</v>
          </cell>
          <cell r="AD72">
            <v>7758.2926670582601</v>
          </cell>
          <cell r="AE72">
            <v>21808.667497137525</v>
          </cell>
          <cell r="AG72">
            <v>19027.784782949751</v>
          </cell>
          <cell r="AH72">
            <v>2780.8827141877737</v>
          </cell>
          <cell r="AI72">
            <v>0.12751272926476484</v>
          </cell>
        </row>
        <row r="73">
          <cell r="E73">
            <v>2252</v>
          </cell>
          <cell r="F73" t="str">
            <v>Halfway Nursery Infant School</v>
          </cell>
          <cell r="G73">
            <v>0</v>
          </cell>
          <cell r="H73">
            <v>7.3825503355704702E-2</v>
          </cell>
          <cell r="I73">
            <v>1.34228187919463E-2</v>
          </cell>
          <cell r="J73">
            <v>6.7114093959731499E-3</v>
          </cell>
          <cell r="K73">
            <v>0.12751677852349</v>
          </cell>
          <cell r="L73">
            <v>0.20134228187919501</v>
          </cell>
          <cell r="M73">
            <v>0.577181208053691</v>
          </cell>
          <cell r="N73">
            <v>1.0000000000000002</v>
          </cell>
          <cell r="P73">
            <v>0</v>
          </cell>
          <cell r="Q73">
            <v>11</v>
          </cell>
          <cell r="R73">
            <v>1.9999999999999987</v>
          </cell>
          <cell r="S73">
            <v>0.99999999999999933</v>
          </cell>
          <cell r="T73">
            <v>19.000000000000011</v>
          </cell>
          <cell r="U73">
            <v>30.000000000000057</v>
          </cell>
          <cell r="V73">
            <v>85.999999999999957</v>
          </cell>
          <cell r="W73">
            <v>149</v>
          </cell>
          <cell r="Y73">
            <v>0</v>
          </cell>
          <cell r="Z73">
            <v>5500.7168909743559</v>
          </cell>
          <cell r="AA73">
            <v>941.87032378554659</v>
          </cell>
          <cell r="AB73">
            <v>432.09514854079202</v>
          </cell>
          <cell r="AC73">
            <v>5257.9668075244763</v>
          </cell>
          <cell r="AD73">
            <v>6845.5523532867219</v>
          </cell>
          <cell r="AE73">
            <v>18978.201524111893</v>
          </cell>
          <cell r="AG73">
            <v>14696.356381837646</v>
          </cell>
          <cell r="AH73">
            <v>4281.8451422742473</v>
          </cell>
          <cell r="AI73">
            <v>0.22561912080204982</v>
          </cell>
        </row>
        <row r="74">
          <cell r="E74">
            <v>2357</v>
          </cell>
          <cell r="F74" t="str">
            <v>Hallam Primary School</v>
          </cell>
          <cell r="G74">
            <v>1.14192495921697E-2</v>
          </cell>
          <cell r="H74">
            <v>1.30505709624796E-2</v>
          </cell>
          <cell r="I74">
            <v>4.8939641109298502E-3</v>
          </cell>
          <cell r="J74">
            <v>1.6313213703099501E-3</v>
          </cell>
          <cell r="K74">
            <v>2.6101141924959201E-2</v>
          </cell>
          <cell r="L74">
            <v>6.5252854812398002E-3</v>
          </cell>
          <cell r="M74">
            <v>0.93637846655791201</v>
          </cell>
          <cell r="N74">
            <v>1.0000000000000002</v>
          </cell>
          <cell r="P74">
            <v>7.0000000000000258</v>
          </cell>
          <cell r="Q74">
            <v>7.9999999999999947</v>
          </cell>
          <cell r="R74">
            <v>2.9999999999999982</v>
          </cell>
          <cell r="S74">
            <v>0.99999999999999933</v>
          </cell>
          <cell r="T74">
            <v>15.999999999999989</v>
          </cell>
          <cell r="U74">
            <v>3.9999999999999973</v>
          </cell>
          <cell r="V74">
            <v>574.00000000000011</v>
          </cell>
          <cell r="W74">
            <v>613</v>
          </cell>
          <cell r="Y74">
            <v>4621.9615888857952</v>
          </cell>
          <cell r="Z74">
            <v>4000.521375254074</v>
          </cell>
          <cell r="AA74">
            <v>1412.8054856783201</v>
          </cell>
          <cell r="AB74">
            <v>432.09514854079202</v>
          </cell>
          <cell r="AC74">
            <v>4427.7615221258693</v>
          </cell>
          <cell r="AD74">
            <v>912.74031377156064</v>
          </cell>
          <cell r="AE74">
            <v>15807.88543425641</v>
          </cell>
          <cell r="AG74">
            <v>11133.244965565213</v>
          </cell>
          <cell r="AH74">
            <v>4674.6404686911974</v>
          </cell>
          <cell r="AI74">
            <v>0.2957157355506283</v>
          </cell>
        </row>
        <row r="75">
          <cell r="E75">
            <v>2050</v>
          </cell>
          <cell r="F75" t="str">
            <v>Hartley Brook Primary School</v>
          </cell>
          <cell r="G75">
            <v>0.26690391459074703</v>
          </cell>
          <cell r="H75">
            <v>0.54626334519573005</v>
          </cell>
          <cell r="I75">
            <v>0.14412811387900401</v>
          </cell>
          <cell r="J75">
            <v>0</v>
          </cell>
          <cell r="K75">
            <v>5.3380782918149502E-3</v>
          </cell>
          <cell r="L75">
            <v>1.06761565836299E-2</v>
          </cell>
          <cell r="M75">
            <v>2.6690391459074699E-2</v>
          </cell>
          <cell r="N75">
            <v>1.0000000000000007</v>
          </cell>
          <cell r="P75">
            <v>149.99999999999983</v>
          </cell>
          <cell r="Q75">
            <v>307.00000000000028</v>
          </cell>
          <cell r="R75">
            <v>81.000000000000256</v>
          </cell>
          <cell r="S75">
            <v>0</v>
          </cell>
          <cell r="T75">
            <v>3.0000000000000022</v>
          </cell>
          <cell r="U75">
            <v>6.0000000000000044</v>
          </cell>
          <cell r="V75">
            <v>14.99999999999998</v>
          </cell>
          <cell r="W75">
            <v>562</v>
          </cell>
          <cell r="Y75">
            <v>99042.034047552283</v>
          </cell>
          <cell r="Z75">
            <v>153520.00777537533</v>
          </cell>
          <cell r="AA75">
            <v>38145.748113314788</v>
          </cell>
          <cell r="AB75">
            <v>0</v>
          </cell>
          <cell r="AC75">
            <v>830.20528539860163</v>
          </cell>
          <cell r="AD75">
            <v>1369.1104706573428</v>
          </cell>
          <cell r="AE75">
            <v>292907.10569229833</v>
          </cell>
          <cell r="AG75">
            <v>233242.23618934272</v>
          </cell>
          <cell r="AH75">
            <v>59664.869502955611</v>
          </cell>
          <cell r="AI75">
            <v>0.20369894872278763</v>
          </cell>
        </row>
        <row r="76">
          <cell r="E76">
            <v>2049</v>
          </cell>
          <cell r="F76" t="str">
            <v>Hatfield Academy</v>
          </cell>
          <cell r="G76">
            <v>0.124661246612466</v>
          </cell>
          <cell r="H76">
            <v>0.466124661246612</v>
          </cell>
          <cell r="I76">
            <v>0.36585365853658502</v>
          </cell>
          <cell r="J76">
            <v>2.7100271002710001E-3</v>
          </cell>
          <cell r="K76">
            <v>1.6260162601626001E-2</v>
          </cell>
          <cell r="L76">
            <v>1.6260162601626001E-2</v>
          </cell>
          <cell r="M76">
            <v>8.1300813008130107E-3</v>
          </cell>
          <cell r="N76">
            <v>0.99999999999999911</v>
          </cell>
          <cell r="P76">
            <v>45.99999999999995</v>
          </cell>
          <cell r="Q76">
            <v>171.99999999999983</v>
          </cell>
          <cell r="R76">
            <v>134.99999999999989</v>
          </cell>
          <cell r="S76">
            <v>0.999999999999999</v>
          </cell>
          <cell r="T76">
            <v>5.9999999999999947</v>
          </cell>
          <cell r="U76">
            <v>5.9999999999999947</v>
          </cell>
          <cell r="V76">
            <v>3.0000000000000009</v>
          </cell>
          <cell r="W76">
            <v>369</v>
          </cell>
          <cell r="Y76">
            <v>30372.890441249368</v>
          </cell>
          <cell r="Z76">
            <v>86011.209567962564</v>
          </cell>
          <cell r="AA76">
            <v>63576.24685552439</v>
          </cell>
          <cell r="AB76">
            <v>432.09514854079185</v>
          </cell>
          <cell r="AC76">
            <v>1660.4105707972005</v>
          </cell>
          <cell r="AD76">
            <v>1369.1104706573406</v>
          </cell>
          <cell r="AE76">
            <v>183421.96305473166</v>
          </cell>
          <cell r="AG76">
            <v>135858.31885281103</v>
          </cell>
          <cell r="AH76">
            <v>47563.64420192063</v>
          </cell>
          <cell r="AI76">
            <v>0.25931269848926441</v>
          </cell>
        </row>
        <row r="77">
          <cell r="E77">
            <v>2297</v>
          </cell>
          <cell r="F77" t="str">
            <v>High Green Primary School</v>
          </cell>
          <cell r="G77">
            <v>0</v>
          </cell>
          <cell r="H77">
            <v>0.16410256410256399</v>
          </cell>
          <cell r="I77">
            <v>1.02564102564103E-2</v>
          </cell>
          <cell r="J77">
            <v>0</v>
          </cell>
          <cell r="K77">
            <v>0.16923076923076899</v>
          </cell>
          <cell r="L77">
            <v>0</v>
          </cell>
          <cell r="M77">
            <v>0.65641025641025597</v>
          </cell>
          <cell r="N77">
            <v>0.99999999999999922</v>
          </cell>
          <cell r="P77">
            <v>0</v>
          </cell>
          <cell r="Q77">
            <v>31.999999999999979</v>
          </cell>
          <cell r="R77">
            <v>2.0000000000000084</v>
          </cell>
          <cell r="S77">
            <v>0</v>
          </cell>
          <cell r="T77">
            <v>32.99999999999995</v>
          </cell>
          <cell r="U77">
            <v>0</v>
          </cell>
          <cell r="V77">
            <v>127.99999999999991</v>
          </cell>
          <cell r="W77">
            <v>195</v>
          </cell>
          <cell r="Y77">
            <v>0</v>
          </cell>
          <cell r="Z77">
            <v>16002.085501016296</v>
          </cell>
          <cell r="AA77">
            <v>941.87032378555125</v>
          </cell>
          <cell r="AB77">
            <v>0</v>
          </cell>
          <cell r="AC77">
            <v>9132.2581393845976</v>
          </cell>
          <cell r="AD77">
            <v>0</v>
          </cell>
          <cell r="AE77">
            <v>26076.213964186445</v>
          </cell>
          <cell r="AG77">
            <v>17722.556171644363</v>
          </cell>
          <cell r="AH77">
            <v>8353.6577925420825</v>
          </cell>
          <cell r="AI77">
            <v>0.32035547046880158</v>
          </cell>
        </row>
        <row r="78">
          <cell r="E78">
            <v>2042</v>
          </cell>
          <cell r="F78" t="str">
            <v>High Hazels Junior School</v>
          </cell>
          <cell r="G78">
            <v>1.1428571428571401E-2</v>
          </cell>
          <cell r="H78">
            <v>0.36</v>
          </cell>
          <cell r="I78">
            <v>3.4285714285714301E-2</v>
          </cell>
          <cell r="J78">
            <v>0.44571428571428601</v>
          </cell>
          <cell r="K78">
            <v>0.11714285714285699</v>
          </cell>
          <cell r="L78">
            <v>2.8571428571428602E-3</v>
          </cell>
          <cell r="M78">
            <v>2.8571428571428598E-2</v>
          </cell>
          <cell r="N78">
            <v>1.0000000000000002</v>
          </cell>
          <cell r="P78">
            <v>3.9999999999999902</v>
          </cell>
          <cell r="Q78">
            <v>126</v>
          </cell>
          <cell r="R78">
            <v>12.000000000000005</v>
          </cell>
          <cell r="S78">
            <v>156.00000000000011</v>
          </cell>
          <cell r="T78">
            <v>40.99999999999995</v>
          </cell>
          <cell r="U78">
            <v>1.0000000000000011</v>
          </cell>
          <cell r="V78">
            <v>10.000000000000009</v>
          </cell>
          <cell r="W78">
            <v>350</v>
          </cell>
          <cell r="Y78">
            <v>2641.1209079347241</v>
          </cell>
          <cell r="Z78">
            <v>63008.211660251705</v>
          </cell>
          <cell r="AA78">
            <v>5651.2219427132859</v>
          </cell>
          <cell r="AB78">
            <v>67406.843172363646</v>
          </cell>
          <cell r="AC78">
            <v>11346.138900447533</v>
          </cell>
          <cell r="AD78">
            <v>228.18507844289056</v>
          </cell>
          <cell r="AE78">
            <v>150281.72166215375</v>
          </cell>
          <cell r="AG78">
            <v>114645.8592524893</v>
          </cell>
          <cell r="AH78">
            <v>35635.862409664449</v>
          </cell>
          <cell r="AI78">
            <v>0.23712705720644414</v>
          </cell>
        </row>
        <row r="79">
          <cell r="E79">
            <v>2039</v>
          </cell>
          <cell r="F79" t="str">
            <v>High Hazels Nursery Infant Academy</v>
          </cell>
          <cell r="G79">
            <v>1.5625E-2</v>
          </cell>
          <cell r="H79">
            <v>0.390625</v>
          </cell>
          <cell r="I79">
            <v>2.34375E-2</v>
          </cell>
          <cell r="J79">
            <v>0.41796875</v>
          </cell>
          <cell r="K79">
            <v>0.10546875</v>
          </cell>
          <cell r="L79">
            <v>3.90625E-3</v>
          </cell>
          <cell r="M79">
            <v>4.296875E-2</v>
          </cell>
          <cell r="N79">
            <v>1</v>
          </cell>
          <cell r="P79">
            <v>4</v>
          </cell>
          <cell r="Q79">
            <v>100</v>
          </cell>
          <cell r="R79">
            <v>6</v>
          </cell>
          <cell r="S79">
            <v>107</v>
          </cell>
          <cell r="T79">
            <v>27</v>
          </cell>
          <cell r="U79">
            <v>1</v>
          </cell>
          <cell r="V79">
            <v>11</v>
          </cell>
          <cell r="W79">
            <v>256</v>
          </cell>
          <cell r="Y79">
            <v>2641.1209079347304</v>
          </cell>
          <cell r="Z79">
            <v>50006.517190675957</v>
          </cell>
          <cell r="AA79">
            <v>2825.610971356642</v>
          </cell>
          <cell r="AB79">
            <v>46234.180893864774</v>
          </cell>
          <cell r="AC79">
            <v>7471.8475685874091</v>
          </cell>
          <cell r="AD79">
            <v>228.1850784428903</v>
          </cell>
          <cell r="AE79">
            <v>109407.46261086242</v>
          </cell>
          <cell r="AG79">
            <v>74447.711330279184</v>
          </cell>
          <cell r="AH79">
            <v>34959.751280583238</v>
          </cell>
          <cell r="AI79">
            <v>0.31953717275143434</v>
          </cell>
        </row>
        <row r="80">
          <cell r="E80">
            <v>2339</v>
          </cell>
          <cell r="F80" t="str">
            <v>Hillsborough Primary School</v>
          </cell>
          <cell r="G80">
            <v>0.10914454277286099</v>
          </cell>
          <cell r="H80">
            <v>0.29793510324483802</v>
          </cell>
          <cell r="I80">
            <v>0.100294985250737</v>
          </cell>
          <cell r="J80">
            <v>5.8997050147492599E-3</v>
          </cell>
          <cell r="K80">
            <v>7.0796460176991094E-2</v>
          </cell>
          <cell r="L80">
            <v>2.9498525073746298E-2</v>
          </cell>
          <cell r="M80">
            <v>0.38643067846607698</v>
          </cell>
          <cell r="N80">
            <v>0.99999999999999956</v>
          </cell>
          <cell r="P80">
            <v>36.999999999999879</v>
          </cell>
          <cell r="Q80">
            <v>101.00000000000009</v>
          </cell>
          <cell r="R80">
            <v>33.999999999999844</v>
          </cell>
          <cell r="S80">
            <v>1.9999999999999991</v>
          </cell>
          <cell r="T80">
            <v>23.999999999999982</v>
          </cell>
          <cell r="U80">
            <v>9.9999999999999947</v>
          </cell>
          <cell r="V80">
            <v>131.00000000000009</v>
          </cell>
          <cell r="W80">
            <v>339</v>
          </cell>
          <cell r="Y80">
            <v>24430.368398396178</v>
          </cell>
          <cell r="Z80">
            <v>50506.582362582762</v>
          </cell>
          <cell r="AA80">
            <v>16011.79550435423</v>
          </cell>
          <cell r="AB80">
            <v>864.19029708158428</v>
          </cell>
          <cell r="AC80">
            <v>6641.642283188803</v>
          </cell>
          <cell r="AD80">
            <v>2281.850784428902</v>
          </cell>
          <cell r="AE80">
            <v>100736.42963003246</v>
          </cell>
          <cell r="AG80">
            <v>84543.604731403771</v>
          </cell>
          <cell r="AH80">
            <v>16192.824898628693</v>
          </cell>
          <cell r="AI80">
            <v>0.16074447901418515</v>
          </cell>
        </row>
        <row r="81">
          <cell r="E81">
            <v>2213</v>
          </cell>
          <cell r="F81" t="str">
            <v>Holt House Infant School</v>
          </cell>
          <cell r="G81">
            <v>0</v>
          </cell>
          <cell r="H81">
            <v>3.97727272727273E-2</v>
          </cell>
          <cell r="I81">
            <v>1.7045454545454499E-2</v>
          </cell>
          <cell r="J81">
            <v>5.6818181818181802E-3</v>
          </cell>
          <cell r="K81">
            <v>5.6818181818181802E-3</v>
          </cell>
          <cell r="L81">
            <v>4.5454545454545497E-2</v>
          </cell>
          <cell r="M81">
            <v>0.88636363636363602</v>
          </cell>
          <cell r="N81">
            <v>0.99999999999999967</v>
          </cell>
          <cell r="P81">
            <v>0</v>
          </cell>
          <cell r="Q81">
            <v>7.0000000000000044</v>
          </cell>
          <cell r="R81">
            <v>2.999999999999992</v>
          </cell>
          <cell r="S81">
            <v>0.99999999999999978</v>
          </cell>
          <cell r="T81">
            <v>0.99999999999999978</v>
          </cell>
          <cell r="U81">
            <v>8.0000000000000071</v>
          </cell>
          <cell r="V81">
            <v>155.99999999999994</v>
          </cell>
          <cell r="W81">
            <v>176</v>
          </cell>
          <cell r="Y81">
            <v>0</v>
          </cell>
          <cell r="Z81">
            <v>3500.4562033473194</v>
          </cell>
          <cell r="AA81">
            <v>1412.8054856783172</v>
          </cell>
          <cell r="AB81">
            <v>432.0951485407922</v>
          </cell>
          <cell r="AC81">
            <v>276.73509513286695</v>
          </cell>
          <cell r="AD81">
            <v>1825.480627543124</v>
          </cell>
          <cell r="AE81">
            <v>7447.57256024242</v>
          </cell>
          <cell r="AG81">
            <v>4594.0912922222578</v>
          </cell>
          <cell r="AH81">
            <v>2853.4812680201621</v>
          </cell>
          <cell r="AI81">
            <v>0.3831424594978744</v>
          </cell>
        </row>
        <row r="82">
          <cell r="E82">
            <v>2337</v>
          </cell>
          <cell r="F82" t="str">
            <v>Hucklow Primary School</v>
          </cell>
          <cell r="G82">
            <v>4.8309178743961401E-2</v>
          </cell>
          <cell r="H82">
            <v>0.44927536231884102</v>
          </cell>
          <cell r="I82">
            <v>0.33816425120772903</v>
          </cell>
          <cell r="J82">
            <v>4.8309178743961402E-3</v>
          </cell>
          <cell r="K82">
            <v>3.1400966183574901E-2</v>
          </cell>
          <cell r="L82">
            <v>0.115942028985507</v>
          </cell>
          <cell r="M82">
            <v>1.20772946859903E-2</v>
          </cell>
          <cell r="N82">
            <v>0.99999999999999978</v>
          </cell>
          <cell r="P82">
            <v>20.000000000000021</v>
          </cell>
          <cell r="Q82">
            <v>186.00000000000017</v>
          </cell>
          <cell r="R82">
            <v>139.99999999999983</v>
          </cell>
          <cell r="S82">
            <v>2.0000000000000022</v>
          </cell>
          <cell r="T82">
            <v>13.000000000000009</v>
          </cell>
          <cell r="U82">
            <v>47.999999999999901</v>
          </cell>
          <cell r="V82">
            <v>4.999999999999984</v>
          </cell>
          <cell r="W82">
            <v>414</v>
          </cell>
          <cell r="Y82">
            <v>13205.604539673666</v>
          </cell>
          <cell r="Z82">
            <v>93012.121974657362</v>
          </cell>
          <cell r="AA82">
            <v>65930.922664988233</v>
          </cell>
          <cell r="AB82">
            <v>864.19029708158553</v>
          </cell>
          <cell r="AC82">
            <v>3597.5562367272737</v>
          </cell>
          <cell r="AD82">
            <v>10952.883765258712</v>
          </cell>
          <cell r="AE82">
            <v>187563.27947838683</v>
          </cell>
          <cell r="AG82">
            <v>140532.83582732151</v>
          </cell>
          <cell r="AH82">
            <v>47030.443651065318</v>
          </cell>
          <cell r="AI82">
            <v>0.25074440893685002</v>
          </cell>
        </row>
        <row r="83">
          <cell r="E83">
            <v>2060</v>
          </cell>
          <cell r="F83" t="str">
            <v>Hunter's Bar Infant School</v>
          </cell>
          <cell r="G83">
            <v>0</v>
          </cell>
          <cell r="H83">
            <v>5.9701492537313397E-2</v>
          </cell>
          <cell r="I83">
            <v>7.4626865671641798E-3</v>
          </cell>
          <cell r="J83">
            <v>7.4626865671641798E-3</v>
          </cell>
          <cell r="K83">
            <v>1.49253731343284E-2</v>
          </cell>
          <cell r="L83">
            <v>1.49253731343284E-2</v>
          </cell>
          <cell r="M83">
            <v>0.89552238805970197</v>
          </cell>
          <cell r="N83">
            <v>1.0000000000000004</v>
          </cell>
          <cell r="P83">
            <v>0</v>
          </cell>
          <cell r="Q83">
            <v>15.999999999999991</v>
          </cell>
          <cell r="R83">
            <v>2</v>
          </cell>
          <cell r="S83">
            <v>2</v>
          </cell>
          <cell r="T83">
            <v>4.0000000000000107</v>
          </cell>
          <cell r="U83">
            <v>4.0000000000000107</v>
          </cell>
          <cell r="V83">
            <v>240.00000000000011</v>
          </cell>
          <cell r="W83">
            <v>268</v>
          </cell>
          <cell r="Y83">
            <v>0</v>
          </cell>
          <cell r="Z83">
            <v>8001.0427505081489</v>
          </cell>
          <cell r="AA83">
            <v>941.87032378554727</v>
          </cell>
          <cell r="AB83">
            <v>864.19029708158462</v>
          </cell>
          <cell r="AC83">
            <v>1106.940380531471</v>
          </cell>
          <cell r="AD83">
            <v>912.74031377156359</v>
          </cell>
          <cell r="AE83">
            <v>11826.784065678314</v>
          </cell>
          <cell r="AG83">
            <v>9600.0145348244823</v>
          </cell>
          <cell r="AH83">
            <v>2226.7695308538314</v>
          </cell>
          <cell r="AI83">
            <v>0.18828191319701051</v>
          </cell>
        </row>
        <row r="84">
          <cell r="E84">
            <v>2058</v>
          </cell>
          <cell r="F84" t="str">
            <v>Hunter's Bar Junior School</v>
          </cell>
          <cell r="G84">
            <v>5.5401662049861496E-3</v>
          </cell>
          <cell r="H84">
            <v>6.0941828254847598E-2</v>
          </cell>
          <cell r="I84">
            <v>1.1080332409972299E-2</v>
          </cell>
          <cell r="J84">
            <v>2.77008310249307E-3</v>
          </cell>
          <cell r="K84">
            <v>1.38504155124654E-2</v>
          </cell>
          <cell r="L84">
            <v>1.6620498614958502E-2</v>
          </cell>
          <cell r="M84">
            <v>0.88919667590027696</v>
          </cell>
          <cell r="N84">
            <v>1</v>
          </cell>
          <cell r="P84">
            <v>2</v>
          </cell>
          <cell r="Q84">
            <v>21.999999999999982</v>
          </cell>
          <cell r="R84">
            <v>4</v>
          </cell>
          <cell r="S84">
            <v>0.99999999999999833</v>
          </cell>
          <cell r="T84">
            <v>5.0000000000000089</v>
          </cell>
          <cell r="U84">
            <v>6.0000000000000195</v>
          </cell>
          <cell r="V84">
            <v>321</v>
          </cell>
          <cell r="W84">
            <v>361</v>
          </cell>
          <cell r="Y84">
            <v>1320.5604539673652</v>
          </cell>
          <cell r="Z84">
            <v>11001.433781948703</v>
          </cell>
          <cell r="AA84">
            <v>1883.7406475710945</v>
          </cell>
          <cell r="AB84">
            <v>432.09514854079157</v>
          </cell>
          <cell r="AC84">
            <v>1383.6754756643375</v>
          </cell>
          <cell r="AD84">
            <v>1369.1104706573462</v>
          </cell>
          <cell r="AE84">
            <v>17390.615978349637</v>
          </cell>
          <cell r="AG84">
            <v>21690.403077235329</v>
          </cell>
          <cell r="AH84">
            <v>-4299.7870988856921</v>
          </cell>
          <cell r="AI84">
            <v>-0.24724754455153811</v>
          </cell>
        </row>
        <row r="85">
          <cell r="E85">
            <v>2063</v>
          </cell>
          <cell r="F85" t="str">
            <v>Intake Primary School</v>
          </cell>
          <cell r="G85">
            <v>8.4134615384615405E-2</v>
          </cell>
          <cell r="H85">
            <v>6.7307692307692304E-2</v>
          </cell>
          <cell r="I85">
            <v>7.2115384615384602E-3</v>
          </cell>
          <cell r="J85">
            <v>9.1346153846153799E-2</v>
          </cell>
          <cell r="K85">
            <v>3.3653846153846201E-2</v>
          </cell>
          <cell r="L85">
            <v>0.32692307692307698</v>
          </cell>
          <cell r="M85">
            <v>0.38942307692307698</v>
          </cell>
          <cell r="N85">
            <v>1</v>
          </cell>
          <cell r="P85">
            <v>35.000000000000007</v>
          </cell>
          <cell r="Q85">
            <v>28</v>
          </cell>
          <cell r="R85">
            <v>2.9999999999999996</v>
          </cell>
          <cell r="S85">
            <v>37.999999999999979</v>
          </cell>
          <cell r="T85">
            <v>14.00000000000002</v>
          </cell>
          <cell r="U85">
            <v>136.00000000000003</v>
          </cell>
          <cell r="V85">
            <v>162.00000000000003</v>
          </cell>
          <cell r="W85">
            <v>416</v>
          </cell>
          <cell r="Y85">
            <v>23109.807944428896</v>
          </cell>
          <cell r="Z85">
            <v>14001.824813389268</v>
          </cell>
          <cell r="AA85">
            <v>1412.8054856783208</v>
          </cell>
          <cell r="AB85">
            <v>16419.6156445501</v>
          </cell>
          <cell r="AC85">
            <v>3874.2913318601436</v>
          </cell>
          <cell r="AD85">
            <v>31033.170668233088</v>
          </cell>
          <cell r="AE85">
            <v>89851.515888139824</v>
          </cell>
          <cell r="AG85">
            <v>62985.256557683504</v>
          </cell>
          <cell r="AH85">
            <v>26866.25933045632</v>
          </cell>
          <cell r="AI85">
            <v>0.29900730182341417</v>
          </cell>
        </row>
        <row r="86">
          <cell r="E86">
            <v>2261</v>
          </cell>
          <cell r="F86" t="str">
            <v>Limpsfield Junior School</v>
          </cell>
          <cell r="G86">
            <v>1.7777777777777799E-2</v>
          </cell>
          <cell r="H86">
            <v>0.16</v>
          </cell>
          <cell r="I86">
            <v>0.284444444444444</v>
          </cell>
          <cell r="J86">
            <v>1.7777777777777799E-2</v>
          </cell>
          <cell r="K86">
            <v>0.266666666666667</v>
          </cell>
          <cell r="L86">
            <v>5.3333333333333302E-2</v>
          </cell>
          <cell r="M86">
            <v>0.2</v>
          </cell>
          <cell r="N86">
            <v>1</v>
          </cell>
          <cell r="P86">
            <v>4.0000000000000044</v>
          </cell>
          <cell r="Q86">
            <v>36</v>
          </cell>
          <cell r="R86">
            <v>63.999999999999901</v>
          </cell>
          <cell r="S86">
            <v>4.0000000000000044</v>
          </cell>
          <cell r="T86">
            <v>60.000000000000071</v>
          </cell>
          <cell r="U86">
            <v>11.999999999999993</v>
          </cell>
          <cell r="V86">
            <v>45</v>
          </cell>
          <cell r="W86">
            <v>225</v>
          </cell>
          <cell r="Y86">
            <v>2641.1209079347332</v>
          </cell>
          <cell r="Z86">
            <v>18002.346188643343</v>
          </cell>
          <cell r="AA86">
            <v>30139.850361137465</v>
          </cell>
          <cell r="AB86">
            <v>1728.3805941631711</v>
          </cell>
          <cell r="AC86">
            <v>16604.105707972041</v>
          </cell>
          <cell r="AD86">
            <v>2738.220941314682</v>
          </cell>
          <cell r="AE86">
            <v>71854.024701165443</v>
          </cell>
          <cell r="AG86">
            <v>56304.562136580033</v>
          </cell>
          <cell r="AH86">
            <v>15549.46256458541</v>
          </cell>
          <cell r="AI86">
            <v>0.21640350181154439</v>
          </cell>
        </row>
        <row r="87">
          <cell r="E87">
            <v>2315</v>
          </cell>
          <cell r="F87" t="str">
            <v>Lound Infant School</v>
          </cell>
          <cell r="G87">
            <v>6.9930069930069904E-3</v>
          </cell>
          <cell r="H87">
            <v>4.8951048951049E-2</v>
          </cell>
          <cell r="I87">
            <v>0</v>
          </cell>
          <cell r="J87">
            <v>6.9930069930069904E-3</v>
          </cell>
          <cell r="K87">
            <v>3.4965034965035002E-2</v>
          </cell>
          <cell r="L87">
            <v>6.9930069930069904E-3</v>
          </cell>
          <cell r="M87">
            <v>0.89510489510489499</v>
          </cell>
          <cell r="N87">
            <v>1</v>
          </cell>
          <cell r="P87">
            <v>0.99999999999999967</v>
          </cell>
          <cell r="Q87">
            <v>7.0000000000000071</v>
          </cell>
          <cell r="R87">
            <v>0</v>
          </cell>
          <cell r="S87">
            <v>0.99999999999999967</v>
          </cell>
          <cell r="T87">
            <v>5.0000000000000053</v>
          </cell>
          <cell r="U87">
            <v>0.99999999999999967</v>
          </cell>
          <cell r="V87">
            <v>127.99999999999999</v>
          </cell>
          <cell r="W87">
            <v>143</v>
          </cell>
          <cell r="Y87">
            <v>660.28022698368238</v>
          </cell>
          <cell r="Z87">
            <v>3500.4562033473208</v>
          </cell>
          <cell r="AA87">
            <v>0</v>
          </cell>
          <cell r="AB87">
            <v>432.09514854079214</v>
          </cell>
          <cell r="AC87">
            <v>1383.6754756643365</v>
          </cell>
          <cell r="AD87">
            <v>228.18507844289022</v>
          </cell>
          <cell r="AE87">
            <v>6204.6921329790221</v>
          </cell>
          <cell r="AG87">
            <v>6280.8837043554977</v>
          </cell>
          <cell r="AH87">
            <v>-76.191571376475622</v>
          </cell>
          <cell r="AI87">
            <v>-1.2279669924556629E-2</v>
          </cell>
        </row>
        <row r="88">
          <cell r="E88">
            <v>2298</v>
          </cell>
          <cell r="F88" t="str">
            <v>Lound Junior School</v>
          </cell>
          <cell r="G88">
            <v>4.8309178743961402E-3</v>
          </cell>
          <cell r="H88">
            <v>9.1787439613526603E-2</v>
          </cell>
          <cell r="I88">
            <v>0</v>
          </cell>
          <cell r="J88">
            <v>0</v>
          </cell>
          <cell r="K88">
            <v>3.3816425120772903E-2</v>
          </cell>
          <cell r="L88">
            <v>9.6618357487922701E-3</v>
          </cell>
          <cell r="M88">
            <v>0.85990338164251201</v>
          </cell>
          <cell r="N88">
            <v>0.99999999999999989</v>
          </cell>
          <cell r="P88">
            <v>1.0000000000000011</v>
          </cell>
          <cell r="Q88">
            <v>19.000000000000007</v>
          </cell>
          <cell r="R88">
            <v>0</v>
          </cell>
          <cell r="S88">
            <v>0</v>
          </cell>
          <cell r="T88">
            <v>6.9999999999999911</v>
          </cell>
          <cell r="U88">
            <v>2</v>
          </cell>
          <cell r="V88">
            <v>178</v>
          </cell>
          <cell r="W88">
            <v>207</v>
          </cell>
          <cell r="Y88">
            <v>660.28022698368329</v>
          </cell>
          <cell r="Z88">
            <v>9501.2382662284363</v>
          </cell>
          <cell r="AA88">
            <v>0</v>
          </cell>
          <cell r="AB88">
            <v>0</v>
          </cell>
          <cell r="AC88">
            <v>1937.1456659300666</v>
          </cell>
          <cell r="AD88">
            <v>456.3701568857806</v>
          </cell>
          <cell r="AE88">
            <v>12555.034316027968</v>
          </cell>
          <cell r="AG88">
            <v>8960.687842886482</v>
          </cell>
          <cell r="AH88">
            <v>3594.3464731414861</v>
          </cell>
          <cell r="AI88">
            <v>0.28628726793306197</v>
          </cell>
        </row>
        <row r="89">
          <cell r="E89">
            <v>2029</v>
          </cell>
          <cell r="F89" t="str">
            <v>Lowedges Junior Academy</v>
          </cell>
          <cell r="G89">
            <v>1.34680134680135E-2</v>
          </cell>
          <cell r="H89">
            <v>0.54882154882154899</v>
          </cell>
          <cell r="I89">
            <v>0.255892255892256</v>
          </cell>
          <cell r="J89">
            <v>2.02020202020202E-2</v>
          </cell>
          <cell r="K89">
            <v>1.01010101010101E-2</v>
          </cell>
          <cell r="L89">
            <v>2.3569023569023601E-2</v>
          </cell>
          <cell r="M89">
            <v>0.127946127946128</v>
          </cell>
          <cell r="N89">
            <v>1.0000000000000004</v>
          </cell>
          <cell r="P89">
            <v>4.0000000000000098</v>
          </cell>
          <cell r="Q89">
            <v>163.00000000000006</v>
          </cell>
          <cell r="R89">
            <v>76.000000000000028</v>
          </cell>
          <cell r="S89">
            <v>5.9999999999999991</v>
          </cell>
          <cell r="T89">
            <v>2.9999999999999996</v>
          </cell>
          <cell r="U89">
            <v>7.0000000000000098</v>
          </cell>
          <cell r="V89">
            <v>38.000000000000014</v>
          </cell>
          <cell r="W89">
            <v>297</v>
          </cell>
          <cell r="Y89">
            <v>2641.1209079347368</v>
          </cell>
          <cell r="Z89">
            <v>81510.623020801839</v>
          </cell>
          <cell r="AA89">
            <v>35791.072303850808</v>
          </cell>
          <cell r="AB89">
            <v>2592.5708912447535</v>
          </cell>
          <cell r="AC89">
            <v>830.20528539860084</v>
          </cell>
          <cell r="AD89">
            <v>1597.2955491002344</v>
          </cell>
          <cell r="AE89">
            <v>124962.88795833098</v>
          </cell>
          <cell r="AG89">
            <v>96621.124504080784</v>
          </cell>
          <cell r="AH89">
            <v>28341.763454250191</v>
          </cell>
          <cell r="AI89">
            <v>0.22680144415116898</v>
          </cell>
        </row>
        <row r="90">
          <cell r="E90">
            <v>2045</v>
          </cell>
          <cell r="F90" t="str">
            <v>Lower Meadow Primary School</v>
          </cell>
          <cell r="G90">
            <v>1.58730158730159E-2</v>
          </cell>
          <cell r="H90">
            <v>0.53174603174603197</v>
          </cell>
          <cell r="I90">
            <v>0.25</v>
          </cell>
          <cell r="J90">
            <v>1.1904761904761901E-2</v>
          </cell>
          <cell r="K90">
            <v>0.16269841269841301</v>
          </cell>
          <cell r="L90">
            <v>3.9682539682539698E-3</v>
          </cell>
          <cell r="M90">
            <v>2.3809523809523801E-2</v>
          </cell>
          <cell r="N90">
            <v>1.0000000000000004</v>
          </cell>
          <cell r="P90">
            <v>4.0000000000000071</v>
          </cell>
          <cell r="Q90">
            <v>134.00000000000006</v>
          </cell>
          <cell r="R90">
            <v>63</v>
          </cell>
          <cell r="S90">
            <v>2.9999999999999991</v>
          </cell>
          <cell r="T90">
            <v>41.000000000000078</v>
          </cell>
          <cell r="U90">
            <v>1.0000000000000004</v>
          </cell>
          <cell r="V90">
            <v>5.9999999999999982</v>
          </cell>
          <cell r="W90">
            <v>252</v>
          </cell>
          <cell r="Y90">
            <v>2641.120907934735</v>
          </cell>
          <cell r="Z90">
            <v>67008.733035505807</v>
          </cell>
          <cell r="AA90">
            <v>29668.915199244741</v>
          </cell>
          <cell r="AB90">
            <v>1296.2854456223765</v>
          </cell>
          <cell r="AC90">
            <v>11346.13890044757</v>
          </cell>
          <cell r="AD90">
            <v>228.18507844289041</v>
          </cell>
          <cell r="AE90">
            <v>112189.37856719812</v>
          </cell>
          <cell r="AG90">
            <v>84010.482488122041</v>
          </cell>
          <cell r="AH90">
            <v>28178.896079076076</v>
          </cell>
          <cell r="AI90">
            <v>0.251172583705843</v>
          </cell>
        </row>
        <row r="91">
          <cell r="E91">
            <v>2070</v>
          </cell>
          <cell r="F91" t="str">
            <v>Lowfield Community Primary School</v>
          </cell>
          <cell r="G91">
            <v>3.29113924050633E-2</v>
          </cell>
          <cell r="H91">
            <v>0.2</v>
          </cell>
          <cell r="I91">
            <v>4.8101265822784803E-2</v>
          </cell>
          <cell r="J91">
            <v>8.6075949367088594E-2</v>
          </cell>
          <cell r="K91">
            <v>0.291139240506329</v>
          </cell>
          <cell r="L91">
            <v>0.139240506329114</v>
          </cell>
          <cell r="M91">
            <v>0.20253164556962</v>
          </cell>
          <cell r="N91">
            <v>0.99999999999999967</v>
          </cell>
          <cell r="P91">
            <v>13.000000000000004</v>
          </cell>
          <cell r="Q91">
            <v>79</v>
          </cell>
          <cell r="R91">
            <v>18.999999999999996</v>
          </cell>
          <cell r="S91">
            <v>33.999999999999993</v>
          </cell>
          <cell r="T91">
            <v>114.99999999999996</v>
          </cell>
          <cell r="U91">
            <v>55.000000000000028</v>
          </cell>
          <cell r="V91">
            <v>79.999999999999901</v>
          </cell>
          <cell r="W91">
            <v>395</v>
          </cell>
          <cell r="Y91">
            <v>8583.6429507878765</v>
          </cell>
          <cell r="Z91">
            <v>39505.148580634006</v>
          </cell>
          <cell r="AA91">
            <v>8947.7680759626983</v>
          </cell>
          <cell r="AB91">
            <v>14691.235050386935</v>
          </cell>
          <cell r="AC91">
            <v>31824.535940279693</v>
          </cell>
          <cell r="AD91">
            <v>12550.179314358973</v>
          </cell>
          <cell r="AE91">
            <v>116102.50991241018</v>
          </cell>
          <cell r="AG91">
            <v>86661.707860285009</v>
          </cell>
          <cell r="AH91">
            <v>29440.802052125175</v>
          </cell>
          <cell r="AI91">
            <v>0.25357593108310789</v>
          </cell>
        </row>
        <row r="92">
          <cell r="E92">
            <v>2292</v>
          </cell>
          <cell r="F92" t="str">
            <v>Loxley Primary School</v>
          </cell>
          <cell r="G92">
            <v>4.8543689320388302E-3</v>
          </cell>
          <cell r="H92">
            <v>4.8543689320388302E-3</v>
          </cell>
          <cell r="I92">
            <v>2.4271844660194199E-2</v>
          </cell>
          <cell r="J92">
            <v>0</v>
          </cell>
          <cell r="K92">
            <v>9.7087378640776708E-3</v>
          </cell>
          <cell r="L92">
            <v>5.8252427184466E-2</v>
          </cell>
          <cell r="M92">
            <v>0.89805825242718496</v>
          </cell>
          <cell r="N92">
            <v>1.0000000000000004</v>
          </cell>
          <cell r="P92">
            <v>0.999999999999999</v>
          </cell>
          <cell r="Q92">
            <v>0.999999999999999</v>
          </cell>
          <cell r="R92">
            <v>5.0000000000000053</v>
          </cell>
          <cell r="S92">
            <v>0</v>
          </cell>
          <cell r="T92">
            <v>2</v>
          </cell>
          <cell r="U92">
            <v>11.999999999999996</v>
          </cell>
          <cell r="V92">
            <v>185.00000000000011</v>
          </cell>
          <cell r="W92">
            <v>206</v>
          </cell>
          <cell r="Y92">
            <v>660.28022698368193</v>
          </cell>
          <cell r="Z92">
            <v>500.06517190675908</v>
          </cell>
          <cell r="AA92">
            <v>2354.6758094638708</v>
          </cell>
          <cell r="AB92">
            <v>0</v>
          </cell>
          <cell r="AC92">
            <v>553.470190265734</v>
          </cell>
          <cell r="AD92">
            <v>2738.2209413146829</v>
          </cell>
          <cell r="AE92">
            <v>6806.7123399347292</v>
          </cell>
          <cell r="AG92">
            <v>6457.4244521160517</v>
          </cell>
          <cell r="AH92">
            <v>349.28788781867752</v>
          </cell>
          <cell r="AI92">
            <v>5.1315212157478494E-2</v>
          </cell>
        </row>
        <row r="93">
          <cell r="E93">
            <v>2072</v>
          </cell>
          <cell r="F93" t="str">
            <v>Lydgate Infant School</v>
          </cell>
          <cell r="G93">
            <v>0</v>
          </cell>
          <cell r="H93">
            <v>1.1235955056179799E-2</v>
          </cell>
          <cell r="I93">
            <v>5.6179775280898901E-3</v>
          </cell>
          <cell r="J93">
            <v>5.6179775280898901E-3</v>
          </cell>
          <cell r="K93">
            <v>2.8089887640449399E-2</v>
          </cell>
          <cell r="L93">
            <v>1.1235955056179799E-2</v>
          </cell>
          <cell r="M93">
            <v>0.93820224719101097</v>
          </cell>
          <cell r="N93">
            <v>0.99999999999999978</v>
          </cell>
          <cell r="P93">
            <v>0</v>
          </cell>
          <cell r="Q93">
            <v>4.0000000000000089</v>
          </cell>
          <cell r="R93">
            <v>2.0000000000000009</v>
          </cell>
          <cell r="S93">
            <v>2.0000000000000009</v>
          </cell>
          <cell r="T93">
            <v>9.9999999999999858</v>
          </cell>
          <cell r="U93">
            <v>4.0000000000000089</v>
          </cell>
          <cell r="V93">
            <v>333.99999999999989</v>
          </cell>
          <cell r="W93">
            <v>356</v>
          </cell>
          <cell r="Y93">
            <v>0</v>
          </cell>
          <cell r="Z93">
            <v>2000.2606876270429</v>
          </cell>
          <cell r="AA93">
            <v>941.87032378554773</v>
          </cell>
          <cell r="AB93">
            <v>864.19029708158496</v>
          </cell>
          <cell r="AC93">
            <v>2767.3509513286663</v>
          </cell>
          <cell r="AD93">
            <v>912.74031377156325</v>
          </cell>
          <cell r="AE93">
            <v>7486.4125735944053</v>
          </cell>
          <cell r="AG93">
            <v>7382.1998794095825</v>
          </cell>
          <cell r="AH93">
            <v>104.21269418482279</v>
          </cell>
          <cell r="AI93">
            <v>1.3920244597845853E-2</v>
          </cell>
        </row>
        <row r="94">
          <cell r="E94">
            <v>2071</v>
          </cell>
          <cell r="F94" t="str">
            <v>Lydgate Junior School</v>
          </cell>
          <cell r="G94">
            <v>4.1753653444676396E-3</v>
          </cell>
          <cell r="H94">
            <v>2.5052192066805801E-2</v>
          </cell>
          <cell r="I94">
            <v>4.1753653444676396E-3</v>
          </cell>
          <cell r="J94">
            <v>1.2526096033402901E-2</v>
          </cell>
          <cell r="K94">
            <v>3.9665970772442598E-2</v>
          </cell>
          <cell r="L94">
            <v>6.2630480167014599E-3</v>
          </cell>
          <cell r="M94">
            <v>0.90814196242171197</v>
          </cell>
          <cell r="N94">
            <v>1</v>
          </cell>
          <cell r="P94">
            <v>1.9999999999999993</v>
          </cell>
          <cell r="Q94">
            <v>11.999999999999979</v>
          </cell>
          <cell r="R94">
            <v>1.9999999999999993</v>
          </cell>
          <cell r="S94">
            <v>5.9999999999999893</v>
          </cell>
          <cell r="T94">
            <v>19.000000000000004</v>
          </cell>
          <cell r="U94">
            <v>2.9999999999999991</v>
          </cell>
          <cell r="V94">
            <v>435.00000000000006</v>
          </cell>
          <cell r="W94">
            <v>479</v>
          </cell>
          <cell r="Y94">
            <v>1320.5604539673648</v>
          </cell>
          <cell r="Z94">
            <v>6000.7820628811041</v>
          </cell>
          <cell r="AA94">
            <v>941.87032378554693</v>
          </cell>
          <cell r="AB94">
            <v>2592.5708912447494</v>
          </cell>
          <cell r="AC94">
            <v>5257.9668075244745</v>
          </cell>
          <cell r="AD94">
            <v>684.55523532867073</v>
          </cell>
          <cell r="AE94">
            <v>16798.305774731911</v>
          </cell>
          <cell r="AG94">
            <v>8429.0620606661723</v>
          </cell>
          <cell r="AH94">
            <v>8369.2437140657385</v>
          </cell>
          <cell r="AI94">
            <v>0.4982195125091004</v>
          </cell>
        </row>
        <row r="95">
          <cell r="E95">
            <v>2358</v>
          </cell>
          <cell r="F95" t="str">
            <v>Malin Bridge Primary School</v>
          </cell>
          <cell r="G95">
            <v>1.8587360594795499E-3</v>
          </cell>
          <cell r="H95">
            <v>4.6468401486988803E-2</v>
          </cell>
          <cell r="I95">
            <v>6.8773234200743494E-2</v>
          </cell>
          <cell r="J95">
            <v>5.5762081784386597E-3</v>
          </cell>
          <cell r="K95">
            <v>3.3457249070632002E-2</v>
          </cell>
          <cell r="L95">
            <v>0.141263940520446</v>
          </cell>
          <cell r="M95">
            <v>0.70260223048327097</v>
          </cell>
          <cell r="N95">
            <v>0.99999999999999956</v>
          </cell>
          <cell r="P95">
            <v>0.99999999999999789</v>
          </cell>
          <cell r="Q95">
            <v>24.999999999999975</v>
          </cell>
          <cell r="R95">
            <v>37</v>
          </cell>
          <cell r="S95">
            <v>2.9999999999999991</v>
          </cell>
          <cell r="T95">
            <v>18.000000000000018</v>
          </cell>
          <cell r="U95">
            <v>75.999999999999943</v>
          </cell>
          <cell r="V95">
            <v>377.99999999999977</v>
          </cell>
          <cell r="W95">
            <v>538</v>
          </cell>
          <cell r="Y95">
            <v>660.28022698368125</v>
          </cell>
          <cell r="Z95">
            <v>12501.629297668977</v>
          </cell>
          <cell r="AA95">
            <v>17424.600990032624</v>
          </cell>
          <cell r="AB95">
            <v>1296.2854456223765</v>
          </cell>
          <cell r="AC95">
            <v>4981.2317123916109</v>
          </cell>
          <cell r="AD95">
            <v>17342.065961659649</v>
          </cell>
          <cell r="AE95">
            <v>54206.093634358913</v>
          </cell>
          <cell r="AG95">
            <v>37549.215472169883</v>
          </cell>
          <cell r="AH95">
            <v>16656.87816218903</v>
          </cell>
          <cell r="AI95">
            <v>0.30728792734164029</v>
          </cell>
        </row>
        <row r="96">
          <cell r="E96">
            <v>2359</v>
          </cell>
          <cell r="F96" t="str">
            <v>Manor Lodge Community Primary and Nursery School</v>
          </cell>
          <cell r="G96">
            <v>0.102719033232628</v>
          </cell>
          <cell r="H96">
            <v>0.329305135951662</v>
          </cell>
          <cell r="I96">
            <v>0.138972809667674</v>
          </cell>
          <cell r="J96">
            <v>1.8126888217522698E-2</v>
          </cell>
          <cell r="K96">
            <v>9.9697885196374597E-2</v>
          </cell>
          <cell r="L96">
            <v>9.0634441087613302E-2</v>
          </cell>
          <cell r="M96">
            <v>0.22054380664652601</v>
          </cell>
          <cell r="N96">
            <v>1.0000000000000007</v>
          </cell>
          <cell r="P96">
            <v>34.102719033232496</v>
          </cell>
          <cell r="Q96">
            <v>109.32930513595178</v>
          </cell>
          <cell r="R96">
            <v>46.13897280966777</v>
          </cell>
          <cell r="S96">
            <v>6.0181268882175356</v>
          </cell>
          <cell r="T96">
            <v>33.099697885196363</v>
          </cell>
          <cell r="U96">
            <v>30.090634441087616</v>
          </cell>
          <cell r="V96">
            <v>73.220543806646631</v>
          </cell>
          <cell r="W96">
            <v>332</v>
          </cell>
          <cell r="Y96">
            <v>22517.351064023507</v>
          </cell>
          <cell r="Z96">
            <v>54671.777767256302</v>
          </cell>
          <cell r="AA96">
            <v>21728.464629687172</v>
          </cell>
          <cell r="AB96">
            <v>2600.4034317016922</v>
          </cell>
          <cell r="AC96">
            <v>9159.8480431289718</v>
          </cell>
          <cell r="AD96">
            <v>6866.2337803359142</v>
          </cell>
          <cell r="AE96">
            <v>117544.07871613356</v>
          </cell>
          <cell r="AG96">
            <v>85261.160644568678</v>
          </cell>
          <cell r="AH96">
            <v>32282.918071564884</v>
          </cell>
          <cell r="AI96">
            <v>0.27464520904985307</v>
          </cell>
        </row>
        <row r="97">
          <cell r="E97">
            <v>2012</v>
          </cell>
          <cell r="F97" t="str">
            <v>Mansel Primary</v>
          </cell>
          <cell r="G97">
            <v>0.207161125319693</v>
          </cell>
          <cell r="H97">
            <v>0.57544757033248095</v>
          </cell>
          <cell r="I97">
            <v>3.0690537084398999E-2</v>
          </cell>
          <cell r="J97">
            <v>7.6726342710997401E-3</v>
          </cell>
          <cell r="K97">
            <v>5.1150895140665001E-3</v>
          </cell>
          <cell r="L97">
            <v>0.13554987212276201</v>
          </cell>
          <cell r="M97">
            <v>3.8363171355498701E-2</v>
          </cell>
          <cell r="N97">
            <v>0.99999999999999989</v>
          </cell>
          <cell r="P97">
            <v>80.999999999999957</v>
          </cell>
          <cell r="Q97">
            <v>225.00000000000006</v>
          </cell>
          <cell r="R97">
            <v>12.000000000000009</v>
          </cell>
          <cell r="S97">
            <v>2.9999999999999982</v>
          </cell>
          <cell r="T97">
            <v>2.0000000000000013</v>
          </cell>
          <cell r="U97">
            <v>52.999999999999943</v>
          </cell>
          <cell r="V97">
            <v>14.999999999999993</v>
          </cell>
          <cell r="W97">
            <v>391</v>
          </cell>
          <cell r="Y97">
            <v>53482.698385678261</v>
          </cell>
          <cell r="Z97">
            <v>112514.66367902093</v>
          </cell>
          <cell r="AA97">
            <v>5651.2219427132877</v>
          </cell>
          <cell r="AB97">
            <v>1296.2854456223761</v>
          </cell>
          <cell r="AC97">
            <v>553.47019026573435</v>
          </cell>
          <cell r="AD97">
            <v>12093.809157473173</v>
          </cell>
          <cell r="AE97">
            <v>185592.14880077375</v>
          </cell>
          <cell r="AG97">
            <v>135095.31146911078</v>
          </cell>
          <cell r="AH97">
            <v>50496.837331662973</v>
          </cell>
          <cell r="AI97">
            <v>0.27208498666540815</v>
          </cell>
        </row>
        <row r="98">
          <cell r="E98">
            <v>2079</v>
          </cell>
          <cell r="F98" t="str">
            <v>Marlcliffe Community Primary School</v>
          </cell>
          <cell r="G98">
            <v>1.6806722689075598E-2</v>
          </cell>
          <cell r="H98">
            <v>9.8739495798319296E-2</v>
          </cell>
          <cell r="I98">
            <v>8.6134453781512604E-2</v>
          </cell>
          <cell r="J98">
            <v>4.20168067226891E-3</v>
          </cell>
          <cell r="K98">
            <v>1.26050420168067E-2</v>
          </cell>
          <cell r="L98">
            <v>2.3109243697479E-2</v>
          </cell>
          <cell r="M98">
            <v>0.75840336134453801</v>
          </cell>
          <cell r="N98">
            <v>1.0000000000000002</v>
          </cell>
          <cell r="P98">
            <v>7.9999999999999849</v>
          </cell>
          <cell r="Q98">
            <v>46.999999999999986</v>
          </cell>
          <cell r="R98">
            <v>41</v>
          </cell>
          <cell r="S98">
            <v>2.0000000000000013</v>
          </cell>
          <cell r="T98">
            <v>5.9999999999999893</v>
          </cell>
          <cell r="U98">
            <v>11.000000000000004</v>
          </cell>
          <cell r="V98">
            <v>361.00000000000011</v>
          </cell>
          <cell r="W98">
            <v>476</v>
          </cell>
          <cell r="Y98">
            <v>5282.2418158694509</v>
          </cell>
          <cell r="Z98">
            <v>23503.063079617692</v>
          </cell>
          <cell r="AA98">
            <v>19308.34163760372</v>
          </cell>
          <cell r="AB98">
            <v>864.19029708158519</v>
          </cell>
          <cell r="AC98">
            <v>1660.4105707971992</v>
          </cell>
          <cell r="AD98">
            <v>2510.0358628717941</v>
          </cell>
          <cell r="AE98">
            <v>53128.28326384144</v>
          </cell>
          <cell r="AG98">
            <v>47656.984100723916</v>
          </cell>
          <cell r="AH98">
            <v>5471.2991631175246</v>
          </cell>
          <cell r="AI98">
            <v>0.10298279611156257</v>
          </cell>
        </row>
        <row r="99">
          <cell r="E99">
            <v>2081</v>
          </cell>
          <cell r="F99" t="str">
            <v>Meersbrook Bank Primary School</v>
          </cell>
          <cell r="G99">
            <v>4.8543689320388302E-3</v>
          </cell>
          <cell r="H99">
            <v>4.8543689320388302E-3</v>
          </cell>
          <cell r="I99">
            <v>9.7087378640776708E-3</v>
          </cell>
          <cell r="J99">
            <v>4.8543689320388302E-3</v>
          </cell>
          <cell r="K99">
            <v>3.8834951456310697E-2</v>
          </cell>
          <cell r="L99">
            <v>9.7087378640776698E-2</v>
          </cell>
          <cell r="M99">
            <v>0.83980582524271796</v>
          </cell>
          <cell r="N99">
            <v>0.99999999999999956</v>
          </cell>
          <cell r="P99">
            <v>0.999999999999999</v>
          </cell>
          <cell r="Q99">
            <v>0.999999999999999</v>
          </cell>
          <cell r="R99">
            <v>2</v>
          </cell>
          <cell r="S99">
            <v>0.999999999999999</v>
          </cell>
          <cell r="T99">
            <v>8.0000000000000036</v>
          </cell>
          <cell r="U99">
            <v>20</v>
          </cell>
          <cell r="V99">
            <v>172.99999999999989</v>
          </cell>
          <cell r="W99">
            <v>206</v>
          </cell>
          <cell r="Y99">
            <v>660.28022698368193</v>
          </cell>
          <cell r="Z99">
            <v>500.06517190675908</v>
          </cell>
          <cell r="AA99">
            <v>941.87032378554727</v>
          </cell>
          <cell r="AB99">
            <v>432.09514854079185</v>
          </cell>
          <cell r="AC99">
            <v>2213.8807610629369</v>
          </cell>
          <cell r="AD99">
            <v>4563.7015688578058</v>
          </cell>
          <cell r="AE99">
            <v>9311.8932011375218</v>
          </cell>
          <cell r="AG99">
            <v>5804.5083769940229</v>
          </cell>
          <cell r="AH99">
            <v>3507.3848241434989</v>
          </cell>
          <cell r="AI99">
            <v>0.37665647021327991</v>
          </cell>
        </row>
        <row r="100">
          <cell r="E100">
            <v>2013</v>
          </cell>
          <cell r="F100" t="str">
            <v>Meynell Community Primary School</v>
          </cell>
          <cell r="G100">
            <v>0.48429319371727703</v>
          </cell>
          <cell r="H100">
            <v>0.34293193717277498</v>
          </cell>
          <cell r="I100">
            <v>8.6387434554973802E-2</v>
          </cell>
          <cell r="J100">
            <v>2.6178010471204199E-3</v>
          </cell>
          <cell r="K100">
            <v>3.4031413612565398E-2</v>
          </cell>
          <cell r="L100">
            <v>7.8534031413612596E-3</v>
          </cell>
          <cell r="M100">
            <v>4.1884816753926697E-2</v>
          </cell>
          <cell r="N100">
            <v>0.99999999999999956</v>
          </cell>
          <cell r="P100">
            <v>184.99999999999983</v>
          </cell>
          <cell r="Q100">
            <v>131.00000000000006</v>
          </cell>
          <cell r="R100">
            <v>32.999999999999993</v>
          </cell>
          <cell r="S100">
            <v>1.0000000000000004</v>
          </cell>
          <cell r="T100">
            <v>12.999999999999982</v>
          </cell>
          <cell r="U100">
            <v>3.0000000000000013</v>
          </cell>
          <cell r="V100">
            <v>15.999999999999998</v>
          </cell>
          <cell r="W100">
            <v>382</v>
          </cell>
          <cell r="Y100">
            <v>122151.84199198117</v>
          </cell>
          <cell r="Z100">
            <v>65508.537519785532</v>
          </cell>
          <cell r="AA100">
            <v>15540.860342461527</v>
          </cell>
          <cell r="AB100">
            <v>432.09514854079248</v>
          </cell>
          <cell r="AC100">
            <v>3597.556236727266</v>
          </cell>
          <cell r="AD100">
            <v>684.55523532867119</v>
          </cell>
          <cell r="AE100">
            <v>207915.446474825</v>
          </cell>
          <cell r="AG100">
            <v>146254.02206096603</v>
          </cell>
          <cell r="AH100">
            <v>61661.424413858971</v>
          </cell>
          <cell r="AI100">
            <v>0.29656971359905726</v>
          </cell>
        </row>
        <row r="101">
          <cell r="E101">
            <v>2346</v>
          </cell>
          <cell r="F101" t="str">
            <v>Monteney Primary School</v>
          </cell>
          <cell r="G101">
            <v>9.2269326683291797E-2</v>
          </cell>
          <cell r="H101">
            <v>0.246882793017456</v>
          </cell>
          <cell r="I101">
            <v>0.16458852867830401</v>
          </cell>
          <cell r="J101">
            <v>0</v>
          </cell>
          <cell r="K101">
            <v>2.4937655860349101E-3</v>
          </cell>
          <cell r="L101">
            <v>0.246882793017456</v>
          </cell>
          <cell r="M101">
            <v>0.246882793017456</v>
          </cell>
          <cell r="N101">
            <v>0.99999999999999856</v>
          </cell>
          <cell r="P101">
            <v>37.000000000000007</v>
          </cell>
          <cell r="Q101">
            <v>98.999999999999858</v>
          </cell>
          <cell r="R101">
            <v>65.999999999999901</v>
          </cell>
          <cell r="S101">
            <v>0</v>
          </cell>
          <cell r="T101">
            <v>0.99999999999999889</v>
          </cell>
          <cell r="U101">
            <v>98.999999999999858</v>
          </cell>
          <cell r="V101">
            <v>98.999999999999858</v>
          </cell>
          <cell r="W101">
            <v>401</v>
          </cell>
          <cell r="Y101">
            <v>24430.368398396262</v>
          </cell>
          <cell r="Z101">
            <v>49506.452018769131</v>
          </cell>
          <cell r="AA101">
            <v>31081.720684923013</v>
          </cell>
          <cell r="AB101">
            <v>0</v>
          </cell>
          <cell r="AC101">
            <v>276.73509513286672</v>
          </cell>
          <cell r="AD101">
            <v>22590.322765846107</v>
          </cell>
          <cell r="AE101">
            <v>127885.59896306739</v>
          </cell>
          <cell r="AG101">
            <v>89190.435861668899</v>
          </cell>
          <cell r="AH101">
            <v>38695.163101398488</v>
          </cell>
          <cell r="AI101">
            <v>0.30257639183105695</v>
          </cell>
        </row>
        <row r="102">
          <cell r="E102">
            <v>2257</v>
          </cell>
          <cell r="F102" t="str">
            <v>Mosborough Primary School</v>
          </cell>
          <cell r="G102">
            <v>2.4154589371980701E-3</v>
          </cell>
          <cell r="H102">
            <v>1.4492753623188401E-2</v>
          </cell>
          <cell r="I102">
            <v>2.4154589371980701E-3</v>
          </cell>
          <cell r="J102">
            <v>4.8309178743961402E-3</v>
          </cell>
          <cell r="K102">
            <v>4.10628019323672E-2</v>
          </cell>
          <cell r="L102">
            <v>4.3478260869565202E-2</v>
          </cell>
          <cell r="M102">
            <v>0.89130434782608703</v>
          </cell>
          <cell r="N102">
            <v>1</v>
          </cell>
          <cell r="P102">
            <v>1.0024154589371992</v>
          </cell>
          <cell r="Q102">
            <v>6.0144927536231867</v>
          </cell>
          <cell r="R102">
            <v>1.0024154589371992</v>
          </cell>
          <cell r="S102">
            <v>2.0048309178743984</v>
          </cell>
          <cell r="T102">
            <v>17.041062801932387</v>
          </cell>
          <cell r="U102">
            <v>18.043478260869559</v>
          </cell>
          <cell r="V102">
            <v>369.89130434782612</v>
          </cell>
          <cell r="W102">
            <v>415</v>
          </cell>
          <cell r="Y102">
            <v>661.87510675900626</v>
          </cell>
          <cell r="Z102">
            <v>3007.6383527725388</v>
          </cell>
          <cell r="AA102">
            <v>472.07268643840888</v>
          </cell>
          <cell r="AB102">
            <v>866.27771325811113</v>
          </cell>
          <cell r="AC102">
            <v>4715.8601356579202</v>
          </cell>
          <cell r="AD102">
            <v>4117.2525023391063</v>
          </cell>
          <cell r="AE102">
            <v>13840.976497225092</v>
          </cell>
          <cell r="AG102">
            <v>8501.4983597703795</v>
          </cell>
          <cell r="AH102">
            <v>5339.4781374547129</v>
          </cell>
          <cell r="AI102">
            <v>0.385773224781156</v>
          </cell>
        </row>
        <row r="103">
          <cell r="E103">
            <v>2092</v>
          </cell>
          <cell r="F103" t="str">
            <v>Mundella Primary School</v>
          </cell>
          <cell r="G103">
            <v>7.1599045346062099E-3</v>
          </cell>
          <cell r="H103">
            <v>6.6825775656324596E-2</v>
          </cell>
          <cell r="I103">
            <v>1.9093078758949899E-2</v>
          </cell>
          <cell r="J103">
            <v>7.1599045346062099E-3</v>
          </cell>
          <cell r="K103">
            <v>2.14797136038186E-2</v>
          </cell>
          <cell r="L103">
            <v>1.1933174224343699E-2</v>
          </cell>
          <cell r="M103">
            <v>0.86634844868735095</v>
          </cell>
          <cell r="N103">
            <v>1.0000000000000002</v>
          </cell>
          <cell r="P103">
            <v>3.0000000000000018</v>
          </cell>
          <cell r="Q103">
            <v>28.000000000000007</v>
          </cell>
          <cell r="R103">
            <v>8.0000000000000071</v>
          </cell>
          <cell r="S103">
            <v>3.0000000000000018</v>
          </cell>
          <cell r="T103">
            <v>8.9999999999999929</v>
          </cell>
          <cell r="U103">
            <v>5.0000000000000098</v>
          </cell>
          <cell r="V103">
            <v>363.00000000000006</v>
          </cell>
          <cell r="W103">
            <v>419</v>
          </cell>
          <cell r="Y103">
            <v>1980.8406809510491</v>
          </cell>
          <cell r="Z103">
            <v>14001.824813389272</v>
          </cell>
          <cell r="AA103">
            <v>3767.4812951421923</v>
          </cell>
          <cell r="AB103">
            <v>1296.2854456223777</v>
          </cell>
          <cell r="AC103">
            <v>2490.6158561958009</v>
          </cell>
          <cell r="AD103">
            <v>1140.9253922144537</v>
          </cell>
          <cell r="AE103">
            <v>24677.973483515143</v>
          </cell>
          <cell r="AG103">
            <v>27378.617622388971</v>
          </cell>
          <cell r="AH103">
            <v>-2700.6441388738276</v>
          </cell>
          <cell r="AI103">
            <v>-0.10943540970565734</v>
          </cell>
        </row>
        <row r="104">
          <cell r="E104">
            <v>2002</v>
          </cell>
          <cell r="F104" t="str">
            <v>Nether Edge Primary School</v>
          </cell>
          <cell r="G104">
            <v>2.8846153846153799E-2</v>
          </cell>
          <cell r="H104">
            <v>5.0480769230769197E-2</v>
          </cell>
          <cell r="I104">
            <v>1.44230769230769E-2</v>
          </cell>
          <cell r="J104">
            <v>4.3269230769230803E-2</v>
          </cell>
          <cell r="K104">
            <v>4.0865384615384602E-2</v>
          </cell>
          <cell r="L104">
            <v>0.11778846153846199</v>
          </cell>
          <cell r="M104">
            <v>0.70432692307692302</v>
          </cell>
          <cell r="N104">
            <v>1.0000000000000004</v>
          </cell>
          <cell r="P104">
            <v>11.99999999999998</v>
          </cell>
          <cell r="Q104">
            <v>20.999999999999986</v>
          </cell>
          <cell r="R104">
            <v>5.9999999999999902</v>
          </cell>
          <cell r="S104">
            <v>18.000000000000014</v>
          </cell>
          <cell r="T104">
            <v>16.999999999999993</v>
          </cell>
          <cell r="U104">
            <v>49.000000000000192</v>
          </cell>
          <cell r="V104">
            <v>293</v>
          </cell>
          <cell r="W104">
            <v>416</v>
          </cell>
          <cell r="Y104">
            <v>7923.3627238041781</v>
          </cell>
          <cell r="Z104">
            <v>10501.368610041944</v>
          </cell>
          <cell r="AA104">
            <v>2825.610971356637</v>
          </cell>
          <cell r="AB104">
            <v>7777.7126737342678</v>
          </cell>
          <cell r="AC104">
            <v>4704.4966172587374</v>
          </cell>
          <cell r="AD104">
            <v>11181.068843701669</v>
          </cell>
          <cell r="AE104">
            <v>44913.620439897437</v>
          </cell>
          <cell r="AG104">
            <v>31705.942484562456</v>
          </cell>
          <cell r="AH104">
            <v>13207.677955334981</v>
          </cell>
          <cell r="AI104">
            <v>0.29406843238142533</v>
          </cell>
        </row>
        <row r="105">
          <cell r="E105">
            <v>2221</v>
          </cell>
          <cell r="F105" t="str">
            <v>Nether Green Infant School</v>
          </cell>
          <cell r="G105">
            <v>9.9502487562189105E-3</v>
          </cell>
          <cell r="H105">
            <v>1.49253731343284E-2</v>
          </cell>
          <cell r="I105">
            <v>0</v>
          </cell>
          <cell r="J105">
            <v>9.9502487562189105E-3</v>
          </cell>
          <cell r="K105">
            <v>1.99004975124378E-2</v>
          </cell>
          <cell r="L105">
            <v>0</v>
          </cell>
          <cell r="M105">
            <v>0.94527363184079605</v>
          </cell>
          <cell r="N105">
            <v>1</v>
          </cell>
          <cell r="P105">
            <v>2.0000000000000009</v>
          </cell>
          <cell r="Q105">
            <v>3.0000000000000084</v>
          </cell>
          <cell r="R105">
            <v>0</v>
          </cell>
          <cell r="S105">
            <v>2.0000000000000009</v>
          </cell>
          <cell r="T105">
            <v>3.9999999999999978</v>
          </cell>
          <cell r="U105">
            <v>0</v>
          </cell>
          <cell r="V105">
            <v>190</v>
          </cell>
          <cell r="W105">
            <v>201</v>
          </cell>
          <cell r="Y105">
            <v>1320.5604539673659</v>
          </cell>
          <cell r="Z105">
            <v>1500.1955157202831</v>
          </cell>
          <cell r="AA105">
            <v>0</v>
          </cell>
          <cell r="AB105">
            <v>864.19029708158496</v>
          </cell>
          <cell r="AC105">
            <v>1106.9403805314673</v>
          </cell>
          <cell r="AD105">
            <v>0</v>
          </cell>
          <cell r="AE105">
            <v>4791.886647300701</v>
          </cell>
          <cell r="AG105">
            <v>4733.2674293693635</v>
          </cell>
          <cell r="AH105">
            <v>58.619217931337516</v>
          </cell>
          <cell r="AI105">
            <v>1.2233014310628169E-2</v>
          </cell>
        </row>
        <row r="106">
          <cell r="E106">
            <v>2087</v>
          </cell>
          <cell r="F106" t="str">
            <v>Nether Green Junior School</v>
          </cell>
          <cell r="G106">
            <v>1.0610079575596801E-2</v>
          </cell>
          <cell r="H106">
            <v>2.3872679045092798E-2</v>
          </cell>
          <cell r="I106">
            <v>0</v>
          </cell>
          <cell r="J106">
            <v>1.5915119363395201E-2</v>
          </cell>
          <cell r="K106">
            <v>4.24403183023873E-2</v>
          </cell>
          <cell r="L106">
            <v>7.9575596816976093E-3</v>
          </cell>
          <cell r="M106">
            <v>0.89920424403182997</v>
          </cell>
          <cell r="N106">
            <v>0.99999999999999967</v>
          </cell>
          <cell r="P106">
            <v>3.9999999999999938</v>
          </cell>
          <cell r="Q106">
            <v>8.9999999999999858</v>
          </cell>
          <cell r="R106">
            <v>0</v>
          </cell>
          <cell r="S106">
            <v>5.9999999999999911</v>
          </cell>
          <cell r="T106">
            <v>16.000000000000011</v>
          </cell>
          <cell r="U106">
            <v>2.9999999999999987</v>
          </cell>
          <cell r="V106">
            <v>338.99999999999989</v>
          </cell>
          <cell r="W106">
            <v>377</v>
          </cell>
          <cell r="Y106">
            <v>2641.1209079347263</v>
          </cell>
          <cell r="Z106">
            <v>4500.5865471608295</v>
          </cell>
          <cell r="AA106">
            <v>0</v>
          </cell>
          <cell r="AB106">
            <v>2592.5708912447499</v>
          </cell>
          <cell r="AC106">
            <v>4427.7615221258748</v>
          </cell>
          <cell r="AD106">
            <v>684.55523532867062</v>
          </cell>
          <cell r="AE106">
            <v>14846.595103794853</v>
          </cell>
          <cell r="AG106">
            <v>6882.8457856800269</v>
          </cell>
          <cell r="AH106">
            <v>7963.7493181148257</v>
          </cell>
          <cell r="AI106">
            <v>0.53640240489075219</v>
          </cell>
        </row>
        <row r="107">
          <cell r="E107">
            <v>2272</v>
          </cell>
          <cell r="F107" t="str">
            <v>Netherthorpe Primary School</v>
          </cell>
          <cell r="G107">
            <v>9.2592592592592605E-3</v>
          </cell>
          <cell r="H107">
            <v>0.33796296296296302</v>
          </cell>
          <cell r="I107">
            <v>4.6296296296296302E-3</v>
          </cell>
          <cell r="J107">
            <v>0</v>
          </cell>
          <cell r="K107">
            <v>0.52777777777777801</v>
          </cell>
          <cell r="L107">
            <v>4.6296296296296302E-3</v>
          </cell>
          <cell r="M107">
            <v>0.115740740740741</v>
          </cell>
          <cell r="N107">
            <v>1.0000000000000007</v>
          </cell>
          <cell r="P107">
            <v>2.0000000000000004</v>
          </cell>
          <cell r="Q107">
            <v>73.000000000000014</v>
          </cell>
          <cell r="R107">
            <v>1.0000000000000002</v>
          </cell>
          <cell r="S107">
            <v>0</v>
          </cell>
          <cell r="T107">
            <v>114.00000000000006</v>
          </cell>
          <cell r="U107">
            <v>1.0000000000000002</v>
          </cell>
          <cell r="V107">
            <v>25.000000000000057</v>
          </cell>
          <cell r="W107">
            <v>216</v>
          </cell>
          <cell r="Y107">
            <v>1320.5604539673654</v>
          </cell>
          <cell r="Z107">
            <v>36504.757549193455</v>
          </cell>
          <cell r="AA107">
            <v>470.93516189277375</v>
          </cell>
          <cell r="AB107">
            <v>0</v>
          </cell>
          <cell r="AC107">
            <v>31547.800845146852</v>
          </cell>
          <cell r="AD107">
            <v>228.18507844289036</v>
          </cell>
          <cell r="AE107">
            <v>70072.239088643342</v>
          </cell>
          <cell r="AG107">
            <v>50622.744052487818</v>
          </cell>
          <cell r="AH107">
            <v>19449.495036155524</v>
          </cell>
          <cell r="AI107">
            <v>0.27756348718286805</v>
          </cell>
        </row>
        <row r="108">
          <cell r="E108">
            <v>2309</v>
          </cell>
          <cell r="F108" t="str">
            <v>Nook Lane Junior School</v>
          </cell>
          <cell r="G108">
            <v>4.1666666666666701E-3</v>
          </cell>
          <cell r="H108">
            <v>1.2500000000000001E-2</v>
          </cell>
          <cell r="I108">
            <v>8.3333333333333297E-3</v>
          </cell>
          <cell r="J108">
            <v>0</v>
          </cell>
          <cell r="K108">
            <v>0.120833333333333</v>
          </cell>
          <cell r="L108">
            <v>8.3333333333333297E-3</v>
          </cell>
          <cell r="M108">
            <v>0.84583333333333299</v>
          </cell>
          <cell r="N108">
            <v>0.99999999999999933</v>
          </cell>
          <cell r="P108">
            <v>1.0000000000000009</v>
          </cell>
          <cell r="Q108">
            <v>3</v>
          </cell>
          <cell r="R108">
            <v>1.9999999999999991</v>
          </cell>
          <cell r="S108">
            <v>0</v>
          </cell>
          <cell r="T108">
            <v>28.999999999999922</v>
          </cell>
          <cell r="U108">
            <v>1.9999999999999991</v>
          </cell>
          <cell r="V108">
            <v>202.99999999999991</v>
          </cell>
          <cell r="W108">
            <v>240</v>
          </cell>
          <cell r="Y108">
            <v>660.28022698368318</v>
          </cell>
          <cell r="Z108">
            <v>1500.1955157202788</v>
          </cell>
          <cell r="AA108">
            <v>941.87032378554682</v>
          </cell>
          <cell r="AB108">
            <v>0</v>
          </cell>
          <cell r="AC108">
            <v>8025.3177588531216</v>
          </cell>
          <cell r="AD108">
            <v>456.37015688578037</v>
          </cell>
          <cell r="AE108">
            <v>11584.033982228411</v>
          </cell>
          <cell r="AG108">
            <v>7209.9555927103684</v>
          </cell>
          <cell r="AH108">
            <v>4374.078389518043</v>
          </cell>
          <cell r="AI108">
            <v>0.37759543836184473</v>
          </cell>
        </row>
        <row r="109">
          <cell r="E109">
            <v>2051</v>
          </cell>
          <cell r="F109" t="str">
            <v>Norfolk Community Primary School</v>
          </cell>
          <cell r="G109">
            <v>0.16707616707616699</v>
          </cell>
          <cell r="H109">
            <v>0.331695331695332</v>
          </cell>
          <cell r="I109">
            <v>0.20884520884520899</v>
          </cell>
          <cell r="J109">
            <v>0.162162162162162</v>
          </cell>
          <cell r="K109">
            <v>2.45700245700246E-2</v>
          </cell>
          <cell r="L109">
            <v>4.4226044226044203E-2</v>
          </cell>
          <cell r="M109">
            <v>6.1425061425061399E-2</v>
          </cell>
          <cell r="N109">
            <v>1</v>
          </cell>
          <cell r="P109">
            <v>67.999999999999957</v>
          </cell>
          <cell r="Q109">
            <v>135.00000000000011</v>
          </cell>
          <cell r="R109">
            <v>85.000000000000057</v>
          </cell>
          <cell r="S109">
            <v>65.999999999999929</v>
          </cell>
          <cell r="T109">
            <v>10.000000000000012</v>
          </cell>
          <cell r="U109">
            <v>17.999999999999989</v>
          </cell>
          <cell r="V109">
            <v>24.999999999999989</v>
          </cell>
          <cell r="W109">
            <v>407</v>
          </cell>
          <cell r="Y109">
            <v>44899.05543489039</v>
          </cell>
          <cell r="Z109">
            <v>67508.798207412605</v>
          </cell>
          <cell r="AA109">
            <v>40029.488760885783</v>
          </cell>
          <cell r="AB109">
            <v>28518.279803692261</v>
          </cell>
          <cell r="AC109">
            <v>2767.3509513286735</v>
          </cell>
          <cell r="AD109">
            <v>4107.3314119720226</v>
          </cell>
          <cell r="AE109">
            <v>187830.30457018176</v>
          </cell>
          <cell r="AG109">
            <v>137768.50246756352</v>
          </cell>
          <cell r="AH109">
            <v>50061.80210261824</v>
          </cell>
          <cell r="AI109">
            <v>0.26652675784760238</v>
          </cell>
        </row>
        <row r="110">
          <cell r="E110">
            <v>3010</v>
          </cell>
          <cell r="F110" t="str">
            <v>Norton Free Church of England Primary School</v>
          </cell>
          <cell r="G110">
            <v>4.6511627906976702E-2</v>
          </cell>
          <cell r="H110">
            <v>0.17674418604651199</v>
          </cell>
          <cell r="I110">
            <v>9.3023255813953504E-3</v>
          </cell>
          <cell r="J110">
            <v>0</v>
          </cell>
          <cell r="K110">
            <v>1.3953488372093001E-2</v>
          </cell>
          <cell r="L110">
            <v>0</v>
          </cell>
          <cell r="M110">
            <v>0.753488372093023</v>
          </cell>
          <cell r="N110">
            <v>1</v>
          </cell>
          <cell r="P110">
            <v>9.9999999999999911</v>
          </cell>
          <cell r="Q110">
            <v>38.000000000000078</v>
          </cell>
          <cell r="R110">
            <v>2.0000000000000004</v>
          </cell>
          <cell r="S110">
            <v>0</v>
          </cell>
          <cell r="T110">
            <v>2.9999999999999951</v>
          </cell>
          <cell r="U110">
            <v>0</v>
          </cell>
          <cell r="V110">
            <v>161.99999999999994</v>
          </cell>
          <cell r="W110">
            <v>215</v>
          </cell>
          <cell r="Y110">
            <v>6602.8022698368204</v>
          </cell>
          <cell r="Z110">
            <v>19002.476532456902</v>
          </cell>
          <cell r="AA110">
            <v>941.8703237855475</v>
          </cell>
          <cell r="AB110">
            <v>0</v>
          </cell>
          <cell r="AC110">
            <v>830.2052853985997</v>
          </cell>
          <cell r="AD110">
            <v>0</v>
          </cell>
          <cell r="AE110">
            <v>27377.354411477871</v>
          </cell>
          <cell r="AG110">
            <v>19748.84069611465</v>
          </cell>
          <cell r="AH110">
            <v>7628.5137153632204</v>
          </cell>
          <cell r="AI110">
            <v>0.27864320272542442</v>
          </cell>
        </row>
        <row r="111">
          <cell r="E111">
            <v>2018</v>
          </cell>
          <cell r="F111" t="str">
            <v>Oasis Academy Fir Vale</v>
          </cell>
          <cell r="G111">
            <v>2.18446601941748E-2</v>
          </cell>
          <cell r="H111">
            <v>7.5242718446601894E-2</v>
          </cell>
          <cell r="I111">
            <v>0.70388349514563098</v>
          </cell>
          <cell r="J111">
            <v>4.8543689320388302E-3</v>
          </cell>
          <cell r="K111">
            <v>4.85436893203883E-2</v>
          </cell>
          <cell r="L111">
            <v>0.12864077669902901</v>
          </cell>
          <cell r="M111">
            <v>1.6990291262135901E-2</v>
          </cell>
          <cell r="N111">
            <v>0.99999999999999967</v>
          </cell>
          <cell r="P111">
            <v>9.0000000000000178</v>
          </cell>
          <cell r="Q111">
            <v>30.999999999999982</v>
          </cell>
          <cell r="R111">
            <v>289.99999999999994</v>
          </cell>
          <cell r="S111">
            <v>1.999999999999998</v>
          </cell>
          <cell r="T111">
            <v>19.999999999999979</v>
          </cell>
          <cell r="U111">
            <v>52.99999999999995</v>
          </cell>
          <cell r="V111">
            <v>6.9999999999999911</v>
          </cell>
          <cell r="W111">
            <v>412</v>
          </cell>
          <cell r="Y111">
            <v>5942.5220428531557</v>
          </cell>
          <cell r="Z111">
            <v>15502.020329109539</v>
          </cell>
          <cell r="AA111">
            <v>136571.19694890434</v>
          </cell>
          <cell r="AB111">
            <v>864.19029708158371</v>
          </cell>
          <cell r="AC111">
            <v>5534.7019026573344</v>
          </cell>
          <cell r="AD111">
            <v>12093.809157473175</v>
          </cell>
          <cell r="AE111">
            <v>176508.44067807912</v>
          </cell>
          <cell r="AG111">
            <v>131864.3617985626</v>
          </cell>
          <cell r="AH111">
            <v>44644.078879516514</v>
          </cell>
          <cell r="AI111">
            <v>0.25292886112420876</v>
          </cell>
        </row>
        <row r="112">
          <cell r="E112">
            <v>2019</v>
          </cell>
          <cell r="F112" t="str">
            <v>Oasis Academy Watermead</v>
          </cell>
          <cell r="G112">
            <v>0.27792207792207801</v>
          </cell>
          <cell r="H112">
            <v>0.30649350649350598</v>
          </cell>
          <cell r="I112">
            <v>0.30129870129870101</v>
          </cell>
          <cell r="J112">
            <v>2.5974025974026E-3</v>
          </cell>
          <cell r="K112">
            <v>6.2337662337662303E-2</v>
          </cell>
          <cell r="L112">
            <v>2.5974025974026E-2</v>
          </cell>
          <cell r="M112">
            <v>2.3376623376623398E-2</v>
          </cell>
          <cell r="N112">
            <v>0.99999999999999922</v>
          </cell>
          <cell r="P112">
            <v>107.00000000000004</v>
          </cell>
          <cell r="Q112">
            <v>117.9999999999998</v>
          </cell>
          <cell r="R112">
            <v>115.99999999999989</v>
          </cell>
          <cell r="S112">
            <v>1.0000000000000011</v>
          </cell>
          <cell r="T112">
            <v>23.999999999999986</v>
          </cell>
          <cell r="U112">
            <v>10.000000000000011</v>
          </cell>
          <cell r="V112">
            <v>9.0000000000000089</v>
          </cell>
          <cell r="W112">
            <v>385</v>
          </cell>
          <cell r="Y112">
            <v>70649.984287254061</v>
          </cell>
          <cell r="Z112">
            <v>59007.69028499753</v>
          </cell>
          <cell r="AA112">
            <v>54628.478779561687</v>
          </cell>
          <cell r="AB112">
            <v>432.09514854079276</v>
          </cell>
          <cell r="AC112">
            <v>6641.642283188804</v>
          </cell>
          <cell r="AD112">
            <v>2281.8507844289056</v>
          </cell>
          <cell r="AE112">
            <v>193641.74156797177</v>
          </cell>
          <cell r="AG112">
            <v>140182.55433180041</v>
          </cell>
          <cell r="AH112">
            <v>53459.187236171361</v>
          </cell>
          <cell r="AI112">
            <v>0.27607264220667121</v>
          </cell>
        </row>
        <row r="113">
          <cell r="E113">
            <v>2313</v>
          </cell>
          <cell r="F113" t="str">
            <v>Oughtibridge Primary School</v>
          </cell>
          <cell r="G113">
            <v>7.2463768115942004E-3</v>
          </cell>
          <cell r="H113">
            <v>7.2463768115942004E-3</v>
          </cell>
          <cell r="I113">
            <v>4.8309178743961402E-3</v>
          </cell>
          <cell r="J113">
            <v>0</v>
          </cell>
          <cell r="K113">
            <v>1.20772946859903E-2</v>
          </cell>
          <cell r="L113">
            <v>5.3140096618357502E-2</v>
          </cell>
          <cell r="M113">
            <v>0.91545893719806803</v>
          </cell>
          <cell r="N113">
            <v>1.0000000000000004</v>
          </cell>
          <cell r="P113">
            <v>2.9999999999999991</v>
          </cell>
          <cell r="Q113">
            <v>2.9999999999999991</v>
          </cell>
          <cell r="R113">
            <v>2.0000000000000022</v>
          </cell>
          <cell r="S113">
            <v>0</v>
          </cell>
          <cell r="T113">
            <v>4.999999999999984</v>
          </cell>
          <cell r="U113">
            <v>22.000000000000007</v>
          </cell>
          <cell r="V113">
            <v>379.00000000000017</v>
          </cell>
          <cell r="W113">
            <v>414</v>
          </cell>
          <cell r="Y113">
            <v>1980.8406809510473</v>
          </cell>
          <cell r="Z113">
            <v>1500.1955157202783</v>
          </cell>
          <cell r="AA113">
            <v>941.87032378554829</v>
          </cell>
          <cell r="AB113">
            <v>0</v>
          </cell>
          <cell r="AC113">
            <v>1383.6754756643306</v>
          </cell>
          <cell r="AD113">
            <v>5020.0717257435881</v>
          </cell>
          <cell r="AE113">
            <v>10826.653721864792</v>
          </cell>
          <cell r="AG113">
            <v>5630.1640902948166</v>
          </cell>
          <cell r="AH113">
            <v>5196.4896315699752</v>
          </cell>
          <cell r="AI113">
            <v>0.47997190683909002</v>
          </cell>
        </row>
        <row r="114">
          <cell r="E114">
            <v>2093</v>
          </cell>
          <cell r="F114" t="str">
            <v>Owler Brook Primary School</v>
          </cell>
          <cell r="G114">
            <v>6.6014669926650393E-2</v>
          </cell>
          <cell r="H114">
            <v>6.3569682151589202E-2</v>
          </cell>
          <cell r="I114">
            <v>0.76772616136919303</v>
          </cell>
          <cell r="J114">
            <v>4.8899755501222502E-3</v>
          </cell>
          <cell r="K114">
            <v>4.6454767726161403E-2</v>
          </cell>
          <cell r="L114">
            <v>2.93398533007335E-2</v>
          </cell>
          <cell r="M114">
            <v>2.2004889975550099E-2</v>
          </cell>
          <cell r="N114">
            <v>0.99999999999999989</v>
          </cell>
          <cell r="P114">
            <v>27.000000000000011</v>
          </cell>
          <cell r="Q114">
            <v>25.999999999999982</v>
          </cell>
          <cell r="R114">
            <v>313.99999999999994</v>
          </cell>
          <cell r="S114">
            <v>2.0000000000000004</v>
          </cell>
          <cell r="T114">
            <v>19.000000000000014</v>
          </cell>
          <cell r="U114">
            <v>12.000000000000002</v>
          </cell>
          <cell r="V114">
            <v>8.9999999999999911</v>
          </cell>
          <cell r="W114">
            <v>409</v>
          </cell>
          <cell r="Y114">
            <v>17827.566128559436</v>
          </cell>
          <cell r="Z114">
            <v>13001.694469575741</v>
          </cell>
          <cell r="AA114">
            <v>147873.6408343309</v>
          </cell>
          <cell r="AB114">
            <v>864.19029708158484</v>
          </cell>
          <cell r="AC114">
            <v>5257.9668075244772</v>
          </cell>
          <cell r="AD114">
            <v>2738.2209413146838</v>
          </cell>
          <cell r="AE114">
            <v>187563.2794783868</v>
          </cell>
          <cell r="AG114">
            <v>132619.22786038494</v>
          </cell>
          <cell r="AH114">
            <v>54944.05161800186</v>
          </cell>
          <cell r="AI114">
            <v>0.2929360788039172</v>
          </cell>
        </row>
        <row r="115">
          <cell r="E115">
            <v>3428</v>
          </cell>
          <cell r="F115" t="str">
            <v>Parson Cross Church of England Primary School</v>
          </cell>
          <cell r="G115">
            <v>0.25961538461538503</v>
          </cell>
          <cell r="H115">
            <v>0.331730769230769</v>
          </cell>
          <cell r="I115">
            <v>9.1346153846153799E-2</v>
          </cell>
          <cell r="J115">
            <v>0</v>
          </cell>
          <cell r="K115">
            <v>0.125</v>
          </cell>
          <cell r="L115">
            <v>1.9230769230769201E-2</v>
          </cell>
          <cell r="M115">
            <v>0.17307692307692299</v>
          </cell>
          <cell r="N115">
            <v>0.99999999999999989</v>
          </cell>
          <cell r="P115">
            <v>54.000000000000085</v>
          </cell>
          <cell r="Q115">
            <v>68.999999999999957</v>
          </cell>
          <cell r="R115">
            <v>18.999999999999989</v>
          </cell>
          <cell r="S115">
            <v>0</v>
          </cell>
          <cell r="T115">
            <v>26</v>
          </cell>
          <cell r="U115">
            <v>3.9999999999999938</v>
          </cell>
          <cell r="V115">
            <v>35.999999999999979</v>
          </cell>
          <cell r="W115">
            <v>208</v>
          </cell>
          <cell r="Y115">
            <v>35655.132257118916</v>
          </cell>
          <cell r="Z115">
            <v>34504.496861566389</v>
          </cell>
          <cell r="AA115">
            <v>8947.7680759626946</v>
          </cell>
          <cell r="AB115">
            <v>0</v>
          </cell>
          <cell r="AC115">
            <v>7195.1124734545419</v>
          </cell>
          <cell r="AD115">
            <v>912.74031377155984</v>
          </cell>
          <cell r="AE115">
            <v>87215.249981874105</v>
          </cell>
          <cell r="AG115">
            <v>59277.99731577334</v>
          </cell>
          <cell r="AH115">
            <v>27937.252666100765</v>
          </cell>
          <cell r="AI115">
            <v>0.32032531778452678</v>
          </cell>
        </row>
        <row r="116">
          <cell r="E116">
            <v>2332</v>
          </cell>
          <cell r="F116" t="str">
            <v>Phillimore Community Primary School</v>
          </cell>
          <cell r="G116">
            <v>2.5773195876288698E-3</v>
          </cell>
          <cell r="H116">
            <v>0.77319587628866004</v>
          </cell>
          <cell r="I116">
            <v>1.54639175257732E-2</v>
          </cell>
          <cell r="J116">
            <v>0.14690721649484501</v>
          </cell>
          <cell r="K116">
            <v>4.3814432989690698E-2</v>
          </cell>
          <cell r="L116">
            <v>0</v>
          </cell>
          <cell r="M116">
            <v>1.8041237113402098E-2</v>
          </cell>
          <cell r="N116">
            <v>1</v>
          </cell>
          <cell r="P116">
            <v>1.0025773195876304</v>
          </cell>
          <cell r="Q116">
            <v>300.77319587628875</v>
          </cell>
          <cell r="R116">
            <v>6.0154639175257749</v>
          </cell>
          <cell r="S116">
            <v>57.146907216494704</v>
          </cell>
          <cell r="T116">
            <v>17.043814432989681</v>
          </cell>
          <cell r="U116">
            <v>0</v>
          </cell>
          <cell r="V116">
            <v>7.0180412371134162</v>
          </cell>
          <cell r="W116">
            <v>389</v>
          </cell>
          <cell r="Y116">
            <v>661.98198014601269</v>
          </cell>
          <cell r="Z116">
            <v>150406.19990082181</v>
          </cell>
          <cell r="AA116">
            <v>2832.8934738601392</v>
          </cell>
          <cell r="AB116">
            <v>24692.901362358156</v>
          </cell>
          <cell r="AC116">
            <v>4716.6216085403312</v>
          </cell>
          <cell r="AD116">
            <v>0</v>
          </cell>
          <cell r="AE116">
            <v>183310.59832572646</v>
          </cell>
          <cell r="AG116">
            <v>148467.23296857227</v>
          </cell>
          <cell r="AH116">
            <v>34843.365357154194</v>
          </cell>
          <cell r="AI116">
            <v>0.19007829157395834</v>
          </cell>
        </row>
        <row r="117">
          <cell r="E117">
            <v>3433</v>
          </cell>
          <cell r="F117" t="str">
            <v>Pipworth Community Primary School</v>
          </cell>
          <cell r="G117">
            <v>0.41927083333333298</v>
          </cell>
          <cell r="H117">
            <v>0.32552083333333298</v>
          </cell>
          <cell r="I117">
            <v>1.3020833333333299E-2</v>
          </cell>
          <cell r="J117">
            <v>9.375E-2</v>
          </cell>
          <cell r="K117">
            <v>8.8541666666666699E-2</v>
          </cell>
          <cell r="L117">
            <v>2.60416666666667E-3</v>
          </cell>
          <cell r="M117">
            <v>5.7291666666666699E-2</v>
          </cell>
          <cell r="N117">
            <v>0.99999999999999933</v>
          </cell>
          <cell r="P117">
            <v>160.99999999999986</v>
          </cell>
          <cell r="Q117">
            <v>124.99999999999986</v>
          </cell>
          <cell r="R117">
            <v>4.9999999999999867</v>
          </cell>
          <cell r="S117">
            <v>36</v>
          </cell>
          <cell r="T117">
            <v>34.000000000000014</v>
          </cell>
          <cell r="U117">
            <v>1.0000000000000013</v>
          </cell>
          <cell r="V117">
            <v>22.000000000000014</v>
          </cell>
          <cell r="W117">
            <v>384</v>
          </cell>
          <cell r="Y117">
            <v>106305.11654437281</v>
          </cell>
          <cell r="Z117">
            <v>62508.146488344879</v>
          </cell>
          <cell r="AA117">
            <v>2354.6758094638617</v>
          </cell>
          <cell r="AB117">
            <v>15555.425347468523</v>
          </cell>
          <cell r="AC117">
            <v>9408.9932345174821</v>
          </cell>
          <cell r="AD117">
            <v>228.18507844289061</v>
          </cell>
          <cell r="AE117">
            <v>196360.54250261045</v>
          </cell>
          <cell r="AG117">
            <v>161485.093608208</v>
          </cell>
          <cell r="AH117">
            <v>34875.448894402449</v>
          </cell>
          <cell r="AI117">
            <v>0.17760925107415004</v>
          </cell>
        </row>
        <row r="118">
          <cell r="E118">
            <v>3427</v>
          </cell>
          <cell r="F118" t="str">
            <v>Porter Croft Church of England Primary Academy</v>
          </cell>
          <cell r="G118">
            <v>9.3023255813953504E-3</v>
          </cell>
          <cell r="H118">
            <v>0.38604651162790699</v>
          </cell>
          <cell r="I118">
            <v>2.7906976744186001E-2</v>
          </cell>
          <cell r="J118">
            <v>0.12093023255814001</v>
          </cell>
          <cell r="K118">
            <v>0.19534883720930199</v>
          </cell>
          <cell r="L118">
            <v>2.32558139534884E-2</v>
          </cell>
          <cell r="M118">
            <v>0.23720930232558099</v>
          </cell>
          <cell r="N118">
            <v>0.99999999999999978</v>
          </cell>
          <cell r="P118">
            <v>2.0000000000000004</v>
          </cell>
          <cell r="Q118">
            <v>83</v>
          </cell>
          <cell r="R118">
            <v>5.9999999999999902</v>
          </cell>
          <cell r="S118">
            <v>26.000000000000099</v>
          </cell>
          <cell r="T118">
            <v>41.999999999999929</v>
          </cell>
          <cell r="U118">
            <v>5.0000000000000062</v>
          </cell>
          <cell r="V118">
            <v>50.999999999999915</v>
          </cell>
          <cell r="W118">
            <v>215</v>
          </cell>
          <cell r="Y118">
            <v>1320.5604539673654</v>
          </cell>
          <cell r="Z118">
            <v>41505.409268261043</v>
          </cell>
          <cell r="AA118">
            <v>2825.610971356637</v>
          </cell>
          <cell r="AB118">
            <v>11234.473862060642</v>
          </cell>
          <cell r="AC118">
            <v>11622.873995580394</v>
          </cell>
          <cell r="AD118">
            <v>1140.9253922144528</v>
          </cell>
          <cell r="AE118">
            <v>69649.853943440539</v>
          </cell>
          <cell r="AG118">
            <v>55380.776092470609</v>
          </cell>
          <cell r="AH118">
            <v>14269.07785096993</v>
          </cell>
          <cell r="AI118">
            <v>0.20486874046508691</v>
          </cell>
        </row>
        <row r="119">
          <cell r="E119">
            <v>2347</v>
          </cell>
          <cell r="F119" t="str">
            <v>Prince Edward Primary School</v>
          </cell>
          <cell r="G119">
            <v>0.27250608272506099</v>
          </cell>
          <cell r="H119">
            <v>0.59610705596107105</v>
          </cell>
          <cell r="I119">
            <v>1.21654501216545E-2</v>
          </cell>
          <cell r="J119">
            <v>3.8929440389294398E-2</v>
          </cell>
          <cell r="K119">
            <v>1.7031630170316302E-2</v>
          </cell>
          <cell r="L119">
            <v>1.21654501216545E-2</v>
          </cell>
          <cell r="M119">
            <v>5.1094890510948898E-2</v>
          </cell>
          <cell r="N119">
            <v>1.0000000000000004</v>
          </cell>
          <cell r="P119">
            <v>112.27250608272513</v>
          </cell>
          <cell r="Q119">
            <v>245.59610705596128</v>
          </cell>
          <cell r="R119">
            <v>5.0121654501216542</v>
          </cell>
          <cell r="S119">
            <v>16.038929440389293</v>
          </cell>
          <cell r="T119">
            <v>7.0170316301703162</v>
          </cell>
          <cell r="U119">
            <v>5.0121654501216542</v>
          </cell>
          <cell r="V119">
            <v>21.051094890510946</v>
          </cell>
          <cell r="W119">
            <v>412</v>
          </cell>
          <cell r="Y119">
            <v>74131.315800328637</v>
          </cell>
          <cell r="Z119">
            <v>122814.05949457022</v>
          </cell>
          <cell r="AA119">
            <v>2360.4049476864079</v>
          </cell>
          <cell r="AB119">
            <v>6930.3435989802983</v>
          </cell>
          <cell r="AC119">
            <v>1941.8589157255192</v>
          </cell>
          <cell r="AD119">
            <v>1143.7013664047543</v>
          </cell>
          <cell r="AE119">
            <v>209321.68412369586</v>
          </cell>
          <cell r="AG119">
            <v>162132.91676120722</v>
          </cell>
          <cell r="AH119">
            <v>47188.767362488637</v>
          </cell>
          <cell r="AI119">
            <v>0.22543659325138557</v>
          </cell>
        </row>
        <row r="120">
          <cell r="E120">
            <v>2366</v>
          </cell>
          <cell r="F120" t="str">
            <v>Pye Bank CofE Primary School</v>
          </cell>
          <cell r="G120">
            <v>4.4392523364486E-2</v>
          </cell>
          <cell r="H120">
            <v>0.38317757009345799</v>
          </cell>
          <cell r="I120">
            <v>0.47663551401869197</v>
          </cell>
          <cell r="J120">
            <v>1.16822429906542E-2</v>
          </cell>
          <cell r="K120">
            <v>4.4392523364486E-2</v>
          </cell>
          <cell r="L120">
            <v>0</v>
          </cell>
          <cell r="M120">
            <v>3.9719626168224297E-2</v>
          </cell>
          <cell r="N120">
            <v>1.0000000000000004</v>
          </cell>
          <cell r="P120">
            <v>19.088785046728979</v>
          </cell>
          <cell r="Q120">
            <v>164.76635514018693</v>
          </cell>
          <cell r="R120">
            <v>204.95327102803756</v>
          </cell>
          <cell r="S120">
            <v>5.0233644859813058</v>
          </cell>
          <cell r="T120">
            <v>19.088785046728979</v>
          </cell>
          <cell r="U120">
            <v>0</v>
          </cell>
          <cell r="V120">
            <v>17.079439252336446</v>
          </cell>
          <cell r="W120">
            <v>430</v>
          </cell>
          <cell r="Y120">
            <v>12603.947323496937</v>
          </cell>
          <cell r="Z120">
            <v>82393.915707627777</v>
          </cell>
          <cell r="AA120">
            <v>96519.70187204238</v>
          </cell>
          <cell r="AB120">
            <v>2170.5714237446332</v>
          </cell>
          <cell r="AC120">
            <v>5282.5367458773935</v>
          </cell>
          <cell r="AD120">
            <v>0</v>
          </cell>
          <cell r="AE120">
            <v>198970.6730727891</v>
          </cell>
          <cell r="AG120">
            <v>137702.87324633676</v>
          </cell>
          <cell r="AH120">
            <v>61267.799826452334</v>
          </cell>
          <cell r="AI120">
            <v>0.30792377027361634</v>
          </cell>
        </row>
        <row r="121">
          <cell r="E121">
            <v>2363</v>
          </cell>
          <cell r="F121" t="str">
            <v>Rainbow Forge Primary Academy</v>
          </cell>
          <cell r="G121">
            <v>2.0547945205479499E-2</v>
          </cell>
          <cell r="H121">
            <v>5.8219178082191798E-2</v>
          </cell>
          <cell r="I121">
            <v>0.15753424657534201</v>
          </cell>
          <cell r="J121">
            <v>0.123287671232877</v>
          </cell>
          <cell r="K121">
            <v>1.3698630136986301E-2</v>
          </cell>
          <cell r="L121">
            <v>0.31506849315068503</v>
          </cell>
          <cell r="M121">
            <v>0.31164383561643799</v>
          </cell>
          <cell r="N121">
            <v>0.99999999999999956</v>
          </cell>
          <cell r="P121">
            <v>6.0000000000000142</v>
          </cell>
          <cell r="Q121">
            <v>17.000000000000004</v>
          </cell>
          <cell r="R121">
            <v>45.999999999999865</v>
          </cell>
          <cell r="S121">
            <v>36.000000000000085</v>
          </cell>
          <cell r="T121">
            <v>4</v>
          </cell>
          <cell r="U121">
            <v>92.000000000000028</v>
          </cell>
          <cell r="V121">
            <v>90.999999999999901</v>
          </cell>
          <cell r="W121">
            <v>292</v>
          </cell>
          <cell r="Y121">
            <v>3961.681361902105</v>
          </cell>
          <cell r="Z121">
            <v>8501.1079224149144</v>
          </cell>
          <cell r="AA121">
            <v>21663.017447067523</v>
          </cell>
          <cell r="AB121">
            <v>15555.425347468559</v>
          </cell>
          <cell r="AC121">
            <v>1106.940380531468</v>
          </cell>
          <cell r="AD121">
            <v>20993.027216745915</v>
          </cell>
          <cell r="AE121">
            <v>71781.199676130476</v>
          </cell>
          <cell r="AG121">
            <v>53237.280041466642</v>
          </cell>
          <cell r="AH121">
            <v>18543.919634663835</v>
          </cell>
          <cell r="AI121">
            <v>0.25833950558547542</v>
          </cell>
        </row>
        <row r="122">
          <cell r="E122">
            <v>2334</v>
          </cell>
          <cell r="F122" t="str">
            <v>Reignhead Primary School</v>
          </cell>
          <cell r="G122">
            <v>8.3333333333333297E-3</v>
          </cell>
          <cell r="H122">
            <v>1.6666666666666701E-2</v>
          </cell>
          <cell r="I122">
            <v>1.6666666666666701E-2</v>
          </cell>
          <cell r="J122">
            <v>4.1666666666666701E-3</v>
          </cell>
          <cell r="K122">
            <v>2.0833333333333301E-2</v>
          </cell>
          <cell r="L122">
            <v>0.64166666666666705</v>
          </cell>
          <cell r="M122">
            <v>0.29166666666666702</v>
          </cell>
          <cell r="N122">
            <v>1.0000000000000007</v>
          </cell>
          <cell r="P122">
            <v>1.9999999999999991</v>
          </cell>
          <cell r="Q122">
            <v>4.000000000000008</v>
          </cell>
          <cell r="R122">
            <v>4.000000000000008</v>
          </cell>
          <cell r="S122">
            <v>1.0000000000000009</v>
          </cell>
          <cell r="T122">
            <v>4.999999999999992</v>
          </cell>
          <cell r="U122">
            <v>154.00000000000009</v>
          </cell>
          <cell r="V122">
            <v>70.000000000000085</v>
          </cell>
          <cell r="W122">
            <v>240</v>
          </cell>
          <cell r="Y122">
            <v>1320.5604539673645</v>
          </cell>
          <cell r="Z122">
            <v>2000.2606876270424</v>
          </cell>
          <cell r="AA122">
            <v>1883.7406475710984</v>
          </cell>
          <cell r="AB122">
            <v>432.09514854079271</v>
          </cell>
          <cell r="AC122">
            <v>1383.6754756643329</v>
          </cell>
          <cell r="AD122">
            <v>35140.502080205129</v>
          </cell>
          <cell r="AE122">
            <v>42160.834493575763</v>
          </cell>
          <cell r="AG122">
            <v>35282.23266720293</v>
          </cell>
          <cell r="AH122">
            <v>6878.6018263728329</v>
          </cell>
          <cell r="AI122">
            <v>0.16315146293940069</v>
          </cell>
        </row>
        <row r="123">
          <cell r="E123">
            <v>2338</v>
          </cell>
          <cell r="F123" t="str">
            <v>Rivelin Primary School</v>
          </cell>
          <cell r="G123">
            <v>2.4E-2</v>
          </cell>
          <cell r="H123">
            <v>7.4666666666666701E-2</v>
          </cell>
          <cell r="I123">
            <v>2.1333333333333301E-2</v>
          </cell>
          <cell r="J123">
            <v>0.04</v>
          </cell>
          <cell r="K123">
            <v>7.7333333333333296E-2</v>
          </cell>
          <cell r="L123">
            <v>0.13866666666666699</v>
          </cell>
          <cell r="M123">
            <v>0.624</v>
          </cell>
          <cell r="N123">
            <v>1.0000000000000002</v>
          </cell>
          <cell r="P123">
            <v>9</v>
          </cell>
          <cell r="Q123">
            <v>28.000000000000014</v>
          </cell>
          <cell r="R123">
            <v>7.9999999999999885</v>
          </cell>
          <cell r="S123">
            <v>15</v>
          </cell>
          <cell r="T123">
            <v>28.999999999999986</v>
          </cell>
          <cell r="U123">
            <v>52.000000000000121</v>
          </cell>
          <cell r="V123">
            <v>234</v>
          </cell>
          <cell r="W123">
            <v>375</v>
          </cell>
          <cell r="Y123">
            <v>5942.5220428531438</v>
          </cell>
          <cell r="Z123">
            <v>14001.824813389276</v>
          </cell>
          <cell r="AA123">
            <v>3767.4812951421836</v>
          </cell>
          <cell r="AB123">
            <v>6481.4272281118847</v>
          </cell>
          <cell r="AC123">
            <v>8025.3177588531389</v>
          </cell>
          <cell r="AD123">
            <v>11865.624079030324</v>
          </cell>
          <cell r="AE123">
            <v>50084.197217379959</v>
          </cell>
          <cell r="AG123">
            <v>26207.761609292047</v>
          </cell>
          <cell r="AH123">
            <v>23876.435608087912</v>
          </cell>
          <cell r="AI123">
            <v>0.47672593222283766</v>
          </cell>
        </row>
        <row r="124">
          <cell r="E124">
            <v>2306</v>
          </cell>
          <cell r="F124" t="str">
            <v>Royd Nursery and Infant School</v>
          </cell>
          <cell r="G124">
            <v>0</v>
          </cell>
          <cell r="H124">
            <v>2.3622047244094498E-2</v>
          </cell>
          <cell r="I124">
            <v>0</v>
          </cell>
          <cell r="J124">
            <v>4.7244094488188997E-2</v>
          </cell>
          <cell r="K124">
            <v>0</v>
          </cell>
          <cell r="L124">
            <v>0.20472440944881901</v>
          </cell>
          <cell r="M124">
            <v>0.72440944881889802</v>
          </cell>
          <cell r="N124">
            <v>1.0000000000000004</v>
          </cell>
          <cell r="P124">
            <v>0</v>
          </cell>
          <cell r="Q124">
            <v>3.0000000000000013</v>
          </cell>
          <cell r="R124">
            <v>0</v>
          </cell>
          <cell r="S124">
            <v>6.0000000000000027</v>
          </cell>
          <cell r="T124">
            <v>0</v>
          </cell>
          <cell r="U124">
            <v>26.000000000000014</v>
          </cell>
          <cell r="V124">
            <v>92.000000000000043</v>
          </cell>
          <cell r="W124">
            <v>127</v>
          </cell>
          <cell r="Y124">
            <v>0</v>
          </cell>
          <cell r="Z124">
            <v>1500.1955157202794</v>
          </cell>
          <cell r="AA124">
            <v>0</v>
          </cell>
          <cell r="AB124">
            <v>2592.5708912447549</v>
          </cell>
          <cell r="AC124">
            <v>0</v>
          </cell>
          <cell r="AD124">
            <v>5932.8120395151509</v>
          </cell>
          <cell r="AE124">
            <v>10025.578446480185</v>
          </cell>
          <cell r="AG124">
            <v>8376.1045279300288</v>
          </cell>
          <cell r="AH124">
            <v>1649.4739185501567</v>
          </cell>
          <cell r="AI124">
            <v>0.16452655847795591</v>
          </cell>
        </row>
        <row r="125">
          <cell r="E125">
            <v>3401</v>
          </cell>
          <cell r="F125" t="str">
            <v>Sacred Heart School, A Catholic Voluntary Academy</v>
          </cell>
          <cell r="G125">
            <v>4.97512437810945E-3</v>
          </cell>
          <cell r="H125">
            <v>6.4676616915422896E-2</v>
          </cell>
          <cell r="I125">
            <v>3.98009950248756E-2</v>
          </cell>
          <cell r="J125">
            <v>3.4825870646766198E-2</v>
          </cell>
          <cell r="K125">
            <v>0.119402985074627</v>
          </cell>
          <cell r="L125">
            <v>0.109452736318408</v>
          </cell>
          <cell r="M125">
            <v>0.62686567164179097</v>
          </cell>
          <cell r="N125">
            <v>1</v>
          </cell>
          <cell r="P125">
            <v>0.99999999999999944</v>
          </cell>
          <cell r="Q125">
            <v>13.000000000000002</v>
          </cell>
          <cell r="R125">
            <v>7.9999999999999956</v>
          </cell>
          <cell r="S125">
            <v>7.0000000000000062</v>
          </cell>
          <cell r="T125">
            <v>24.000000000000028</v>
          </cell>
          <cell r="U125">
            <v>22.000000000000007</v>
          </cell>
          <cell r="V125">
            <v>125.99999999999999</v>
          </cell>
          <cell r="W125">
            <v>201</v>
          </cell>
          <cell r="Y125">
            <v>660.28022698368227</v>
          </cell>
          <cell r="Z125">
            <v>6500.8472347878751</v>
          </cell>
          <cell r="AA125">
            <v>3767.4812951421868</v>
          </cell>
          <cell r="AB125">
            <v>3024.6660397855489</v>
          </cell>
          <cell r="AC125">
            <v>6641.6422831888158</v>
          </cell>
          <cell r="AD125">
            <v>5020.0717257435881</v>
          </cell>
          <cell r="AE125">
            <v>25614.9888056317</v>
          </cell>
          <cell r="AG125">
            <v>19809.884073096153</v>
          </cell>
          <cell r="AH125">
            <v>5805.1047325355466</v>
          </cell>
          <cell r="AI125">
            <v>0.22662921216109369</v>
          </cell>
        </row>
        <row r="126">
          <cell r="E126">
            <v>2369</v>
          </cell>
          <cell r="F126" t="str">
            <v>Sharrow Nursery, Infant and Junior School</v>
          </cell>
          <cell r="G126">
            <v>1.87353629976581E-2</v>
          </cell>
          <cell r="H126">
            <v>0.23185011709601899</v>
          </cell>
          <cell r="I126">
            <v>1.63934426229508E-2</v>
          </cell>
          <cell r="J126">
            <v>4.91803278688525E-2</v>
          </cell>
          <cell r="K126">
            <v>0.201405152224824</v>
          </cell>
          <cell r="L126">
            <v>0.16861826697892299</v>
          </cell>
          <cell r="M126">
            <v>0.31381733021077302</v>
          </cell>
          <cell r="N126">
            <v>1.0000000000000004</v>
          </cell>
          <cell r="P126">
            <v>8.0000000000000089</v>
          </cell>
          <cell r="Q126">
            <v>99.000000000000114</v>
          </cell>
          <cell r="R126">
            <v>6.9999999999999911</v>
          </cell>
          <cell r="S126">
            <v>21.000000000000018</v>
          </cell>
          <cell r="T126">
            <v>85.999999999999844</v>
          </cell>
          <cell r="U126">
            <v>72.000000000000114</v>
          </cell>
          <cell r="V126">
            <v>134.00000000000009</v>
          </cell>
          <cell r="W126">
            <v>427</v>
          </cell>
          <cell r="Y126">
            <v>5282.2418158694663</v>
          </cell>
          <cell r="Z126">
            <v>49506.452018769254</v>
          </cell>
          <cell r="AA126">
            <v>3296.5461332494115</v>
          </cell>
          <cell r="AB126">
            <v>9073.9981193566455</v>
          </cell>
          <cell r="AC126">
            <v>23799.21818142652</v>
          </cell>
          <cell r="AD126">
            <v>16429.325647888127</v>
          </cell>
          <cell r="AE126">
            <v>107387.78191655941</v>
          </cell>
          <cell r="AG126">
            <v>79769.665613543591</v>
          </cell>
          <cell r="AH126">
            <v>27618.11630301582</v>
          </cell>
          <cell r="AI126">
            <v>0.25718117843680921</v>
          </cell>
        </row>
        <row r="127">
          <cell r="E127">
            <v>2349</v>
          </cell>
          <cell r="F127" t="str">
            <v>Shooter's Grove Primary School</v>
          </cell>
          <cell r="G127">
            <v>2.8169014084507001E-2</v>
          </cell>
          <cell r="H127">
            <v>1.97183098591549E-2</v>
          </cell>
          <cell r="I127">
            <v>1.97183098591549E-2</v>
          </cell>
          <cell r="J127">
            <v>0</v>
          </cell>
          <cell r="K127">
            <v>0.36901408450704198</v>
          </cell>
          <cell r="L127">
            <v>1.97183098591549E-2</v>
          </cell>
          <cell r="M127">
            <v>0.54366197183098597</v>
          </cell>
          <cell r="N127">
            <v>0.99999999999999967</v>
          </cell>
          <cell r="P127">
            <v>10.028169014084492</v>
          </cell>
          <cell r="Q127">
            <v>7.0197183098591447</v>
          </cell>
          <cell r="R127">
            <v>7.0197183098591447</v>
          </cell>
          <cell r="S127">
            <v>0</v>
          </cell>
          <cell r="T127">
            <v>131.36901408450694</v>
          </cell>
          <cell r="U127">
            <v>7.0197183098591447</v>
          </cell>
          <cell r="V127">
            <v>193.543661971831</v>
          </cell>
          <cell r="W127">
            <v>356</v>
          </cell>
          <cell r="Y127">
            <v>6621.4017128504411</v>
          </cell>
          <cell r="Z127">
            <v>3510.3166433567412</v>
          </cell>
          <cell r="AA127">
            <v>3305.8321786951838</v>
          </cell>
          <cell r="AB127">
            <v>0</v>
          </cell>
          <cell r="AC127">
            <v>36354.416610186978</v>
          </cell>
          <cell r="AD127">
            <v>1601.7949731822023</v>
          </cell>
          <cell r="AE127">
            <v>51393.762118271545</v>
          </cell>
          <cell r="AG127">
            <v>39778.54428333939</v>
          </cell>
          <cell r="AH127">
            <v>11615.217834932155</v>
          </cell>
          <cell r="AI127">
            <v>0.22600442847912675</v>
          </cell>
        </row>
        <row r="128">
          <cell r="E128">
            <v>2360</v>
          </cell>
          <cell r="F128" t="str">
            <v>Shortbrook Primary School</v>
          </cell>
          <cell r="G128">
            <v>0</v>
          </cell>
          <cell r="H128">
            <v>0.41176470588235298</v>
          </cell>
          <cell r="I128">
            <v>0</v>
          </cell>
          <cell r="J128">
            <v>0</v>
          </cell>
          <cell r="K128">
            <v>2.3529411764705899E-2</v>
          </cell>
          <cell r="L128">
            <v>0.317647058823529</v>
          </cell>
          <cell r="M128">
            <v>0.247058823529412</v>
          </cell>
          <cell r="N128">
            <v>0.99999999999999989</v>
          </cell>
          <cell r="P128">
            <v>0</v>
          </cell>
          <cell r="Q128">
            <v>35</v>
          </cell>
          <cell r="R128">
            <v>0</v>
          </cell>
          <cell r="S128">
            <v>0</v>
          </cell>
          <cell r="T128">
            <v>2.0000000000000013</v>
          </cell>
          <cell r="U128">
            <v>26.999999999999964</v>
          </cell>
          <cell r="V128">
            <v>21.000000000000021</v>
          </cell>
          <cell r="W128">
            <v>85</v>
          </cell>
          <cell r="Y128">
            <v>0</v>
          </cell>
          <cell r="Z128">
            <v>17502.281016736586</v>
          </cell>
          <cell r="AA128">
            <v>0</v>
          </cell>
          <cell r="AB128">
            <v>0</v>
          </cell>
          <cell r="AC128">
            <v>553.47019026573435</v>
          </cell>
          <cell r="AD128">
            <v>6160.9971179580298</v>
          </cell>
          <cell r="AE128">
            <v>24216.748324960354</v>
          </cell>
          <cell r="AG128">
            <v>20888.317942843525</v>
          </cell>
          <cell r="AH128">
            <v>3328.4303821168287</v>
          </cell>
          <cell r="AI128">
            <v>0.13744332382916144</v>
          </cell>
        </row>
        <row r="129">
          <cell r="E129">
            <v>2009</v>
          </cell>
          <cell r="F129" t="str">
            <v>Southey Green Primary School and Nurseries</v>
          </cell>
          <cell r="G129">
            <v>0.35483870967741898</v>
          </cell>
          <cell r="H129">
            <v>0.50806451612903203</v>
          </cell>
          <cell r="I129">
            <v>6.6129032258064505E-2</v>
          </cell>
          <cell r="J129">
            <v>1.6129032258064501E-3</v>
          </cell>
          <cell r="K129">
            <v>3.2258064516129002E-3</v>
          </cell>
          <cell r="L129">
            <v>1.45161290322581E-2</v>
          </cell>
          <cell r="M129">
            <v>5.16129032258065E-2</v>
          </cell>
          <cell r="N129">
            <v>0.99999999999999944</v>
          </cell>
          <cell r="P129">
            <v>219.99999999999977</v>
          </cell>
          <cell r="Q129">
            <v>314.99999999999989</v>
          </cell>
          <cell r="R129">
            <v>40.999999999999993</v>
          </cell>
          <cell r="S129">
            <v>0.99999999999999911</v>
          </cell>
          <cell r="T129">
            <v>1.9999999999999982</v>
          </cell>
          <cell r="U129">
            <v>9.0000000000000213</v>
          </cell>
          <cell r="V129">
            <v>32.000000000000028</v>
          </cell>
          <cell r="W129">
            <v>620</v>
          </cell>
          <cell r="Y129">
            <v>145261.64993641002</v>
          </cell>
          <cell r="Z129">
            <v>157520.52915062921</v>
          </cell>
          <cell r="AA129">
            <v>19308.341637603717</v>
          </cell>
          <cell r="AB129">
            <v>432.09514854079191</v>
          </cell>
          <cell r="AC129">
            <v>553.47019026573355</v>
          </cell>
          <cell r="AD129">
            <v>2053.6657059860177</v>
          </cell>
          <cell r="AE129">
            <v>325129.75176943548</v>
          </cell>
          <cell r="AG129">
            <v>241111.28572394667</v>
          </cell>
          <cell r="AH129">
            <v>84018.466045488807</v>
          </cell>
          <cell r="AI129">
            <v>0.25841518836169192</v>
          </cell>
        </row>
        <row r="130">
          <cell r="E130">
            <v>2329</v>
          </cell>
          <cell r="F130" t="str">
            <v>Springfield Primary School</v>
          </cell>
          <cell r="G130">
            <v>5.0251256281407001E-3</v>
          </cell>
          <cell r="H130">
            <v>0.180904522613065</v>
          </cell>
          <cell r="I130">
            <v>1.00502512562814E-2</v>
          </cell>
          <cell r="J130">
            <v>6.0301507537688398E-2</v>
          </cell>
          <cell r="K130">
            <v>0.38693467336683401</v>
          </cell>
          <cell r="L130">
            <v>0</v>
          </cell>
          <cell r="M130">
            <v>0.35678391959799</v>
          </cell>
          <cell r="N130">
            <v>0.99999999999999956</v>
          </cell>
          <cell r="P130">
            <v>1.0050251256281399</v>
          </cell>
          <cell r="Q130">
            <v>36.180904522612998</v>
          </cell>
          <cell r="R130">
            <v>2.0100502512562799</v>
          </cell>
          <cell r="S130">
            <v>12.06030150753768</v>
          </cell>
          <cell r="T130">
            <v>77.38693467336681</v>
          </cell>
          <cell r="U130">
            <v>0</v>
          </cell>
          <cell r="V130">
            <v>71.356783919598001</v>
          </cell>
          <cell r="W130">
            <v>200</v>
          </cell>
          <cell r="Y130">
            <v>663.5982180740524</v>
          </cell>
          <cell r="Z130">
            <v>18092.810239842525</v>
          </cell>
          <cell r="AA130">
            <v>946.60334048798654</v>
          </cell>
          <cell r="AB130">
            <v>5211.1977713462356</v>
          </cell>
          <cell r="AC130">
            <v>21415.68072887513</v>
          </cell>
          <cell r="AD130">
            <v>0</v>
          </cell>
          <cell r="AE130">
            <v>46329.890298625935</v>
          </cell>
          <cell r="AG130">
            <v>35691.192929092111</v>
          </cell>
          <cell r="AH130">
            <v>10638.697369533824</v>
          </cell>
          <cell r="AI130">
            <v>0.22962923721512352</v>
          </cell>
        </row>
        <row r="131">
          <cell r="E131">
            <v>5202</v>
          </cell>
          <cell r="F131" t="str">
            <v>St Ann's Catholic Primary School, A Voluntary Academy</v>
          </cell>
          <cell r="G131">
            <v>0.02</v>
          </cell>
          <cell r="H131">
            <v>0.01</v>
          </cell>
          <cell r="I131">
            <v>0.01</v>
          </cell>
          <cell r="J131">
            <v>0.21</v>
          </cell>
          <cell r="K131">
            <v>0</v>
          </cell>
          <cell r="L131">
            <v>0.12</v>
          </cell>
          <cell r="M131">
            <v>0.63</v>
          </cell>
          <cell r="N131">
            <v>1</v>
          </cell>
          <cell r="P131">
            <v>2.02</v>
          </cell>
          <cell r="Q131">
            <v>1.01</v>
          </cell>
          <cell r="R131">
            <v>1.01</v>
          </cell>
          <cell r="S131">
            <v>21.21</v>
          </cell>
          <cell r="T131">
            <v>0</v>
          </cell>
          <cell r="U131">
            <v>12.12</v>
          </cell>
          <cell r="V131">
            <v>63.63</v>
          </cell>
          <cell r="W131">
            <v>101</v>
          </cell>
          <cell r="Y131">
            <v>1333.7660585070389</v>
          </cell>
          <cell r="Z131">
            <v>505.06582362582719</v>
          </cell>
          <cell r="AA131">
            <v>475.64451351170135</v>
          </cell>
          <cell r="AB131">
            <v>9164.7381005502048</v>
          </cell>
          <cell r="AC131">
            <v>0</v>
          </cell>
          <cell r="AD131">
            <v>2765.6031507278303</v>
          </cell>
          <cell r="AE131">
            <v>14244.817646922602</v>
          </cell>
          <cell r="AG131">
            <v>12510.306337036207</v>
          </cell>
          <cell r="AH131">
            <v>1734.5113098863949</v>
          </cell>
          <cell r="AI131">
            <v>0.12176437444680889</v>
          </cell>
        </row>
        <row r="132">
          <cell r="E132">
            <v>3402</v>
          </cell>
          <cell r="F132" t="str">
            <v>St Catherine's Catholic Primary School (Hallam)</v>
          </cell>
          <cell r="G132">
            <v>0.11241217798594801</v>
          </cell>
          <cell r="H132">
            <v>0.24590163934426201</v>
          </cell>
          <cell r="I132">
            <v>0.23185011709601899</v>
          </cell>
          <cell r="J132">
            <v>7.4941451990632305E-2</v>
          </cell>
          <cell r="K132">
            <v>0.23419203747072601</v>
          </cell>
          <cell r="L132">
            <v>3.2786885245901599E-2</v>
          </cell>
          <cell r="M132">
            <v>6.7915690866510503E-2</v>
          </cell>
          <cell r="N132">
            <v>0.99999999999999944</v>
          </cell>
          <cell r="P132">
            <v>47.999999999999801</v>
          </cell>
          <cell r="Q132">
            <v>104.99999999999989</v>
          </cell>
          <cell r="R132">
            <v>99.000000000000114</v>
          </cell>
          <cell r="S132">
            <v>31.999999999999993</v>
          </cell>
          <cell r="T132">
            <v>100</v>
          </cell>
          <cell r="U132">
            <v>13.999999999999982</v>
          </cell>
          <cell r="V132">
            <v>28.999999999999986</v>
          </cell>
          <cell r="W132">
            <v>427</v>
          </cell>
          <cell r="Y132">
            <v>31693.450895216632</v>
          </cell>
          <cell r="Z132">
            <v>52506.843050209696</v>
          </cell>
          <cell r="AA132">
            <v>46622.581027384644</v>
          </cell>
          <cell r="AB132">
            <v>13827.04475330535</v>
          </cell>
          <cell r="AC132">
            <v>27673.509513286699</v>
          </cell>
          <cell r="AD132">
            <v>3194.5910982004602</v>
          </cell>
          <cell r="AE132">
            <v>175518.02033760349</v>
          </cell>
          <cell r="AG132">
            <v>128069.88702302141</v>
          </cell>
          <cell r="AH132">
            <v>47448.133314582083</v>
          </cell>
          <cell r="AI132">
            <v>0.27033197630258743</v>
          </cell>
        </row>
        <row r="133">
          <cell r="E133">
            <v>2017</v>
          </cell>
          <cell r="F133" t="str">
            <v>St John Fisher Primary, A Catholic Voluntary Academy</v>
          </cell>
          <cell r="G133">
            <v>1.43540669856459E-2</v>
          </cell>
          <cell r="H133">
            <v>5.7416267942583699E-2</v>
          </cell>
          <cell r="I133">
            <v>6.6985645933014398E-2</v>
          </cell>
          <cell r="J133">
            <v>0.18181818181818199</v>
          </cell>
          <cell r="K133">
            <v>4.3062200956937802E-2</v>
          </cell>
          <cell r="L133">
            <v>9.0909090909090898E-2</v>
          </cell>
          <cell r="M133">
            <v>0.54545454545454497</v>
          </cell>
          <cell r="N133">
            <v>0.99999999999999956</v>
          </cell>
          <cell r="P133">
            <v>2.9999999999999933</v>
          </cell>
          <cell r="Q133">
            <v>11.999999999999993</v>
          </cell>
          <cell r="R133">
            <v>14.000000000000009</v>
          </cell>
          <cell r="S133">
            <v>38.000000000000036</v>
          </cell>
          <cell r="T133">
            <v>9</v>
          </cell>
          <cell r="U133">
            <v>18.999999999999996</v>
          </cell>
          <cell r="V133">
            <v>113.9999999999999</v>
          </cell>
          <cell r="W133">
            <v>209</v>
          </cell>
          <cell r="Y133">
            <v>1980.8406809510434</v>
          </cell>
          <cell r="Z133">
            <v>6000.7820628811114</v>
          </cell>
          <cell r="AA133">
            <v>6593.0922664988348</v>
          </cell>
          <cell r="AB133">
            <v>16419.615644550122</v>
          </cell>
          <cell r="AC133">
            <v>2490.6158561958032</v>
          </cell>
          <cell r="AD133">
            <v>4335.5164904149151</v>
          </cell>
          <cell r="AE133">
            <v>37820.463001491829</v>
          </cell>
          <cell r="AG133">
            <v>27715.309734726037</v>
          </cell>
          <cell r="AH133">
            <v>10105.153266765792</v>
          </cell>
          <cell r="AI133">
            <v>0.26718745527698046</v>
          </cell>
        </row>
        <row r="134">
          <cell r="E134">
            <v>5203</v>
          </cell>
          <cell r="F134" t="str">
            <v>St Joseph's Primary School</v>
          </cell>
          <cell r="G134">
            <v>3.3492822966507199E-2</v>
          </cell>
          <cell r="H134">
            <v>6.2200956937799E-2</v>
          </cell>
          <cell r="I134">
            <v>7.1770334928229707E-2</v>
          </cell>
          <cell r="J134">
            <v>4.7846889952153103E-2</v>
          </cell>
          <cell r="K134">
            <v>9.0909090909090898E-2</v>
          </cell>
          <cell r="L134">
            <v>0.12918660287081299</v>
          </cell>
          <cell r="M134">
            <v>0.56459330143540698</v>
          </cell>
          <cell r="N134">
            <v>0.99999999999999989</v>
          </cell>
          <cell r="P134">
            <v>7.0000000000000044</v>
          </cell>
          <cell r="Q134">
            <v>12.999999999999991</v>
          </cell>
          <cell r="R134">
            <v>15.000000000000009</v>
          </cell>
          <cell r="S134">
            <v>9.9999999999999982</v>
          </cell>
          <cell r="T134">
            <v>18.999999999999996</v>
          </cell>
          <cell r="U134">
            <v>26.999999999999915</v>
          </cell>
          <cell r="V134">
            <v>118.00000000000006</v>
          </cell>
          <cell r="W134">
            <v>209</v>
          </cell>
          <cell r="Y134">
            <v>4621.9615888857816</v>
          </cell>
          <cell r="Z134">
            <v>6500.8472347878705</v>
          </cell>
          <cell r="AA134">
            <v>7064.0274283916087</v>
          </cell>
          <cell r="AB134">
            <v>4320.9514854079225</v>
          </cell>
          <cell r="AC134">
            <v>5257.9668075244717</v>
          </cell>
          <cell r="AD134">
            <v>6160.9971179580189</v>
          </cell>
          <cell r="AE134">
            <v>33926.75166295567</v>
          </cell>
          <cell r="AG134">
            <v>27132.633497646901</v>
          </cell>
          <cell r="AH134">
            <v>6794.1181653087697</v>
          </cell>
          <cell r="AI134">
            <v>0.20025843419389924</v>
          </cell>
        </row>
        <row r="135">
          <cell r="E135">
            <v>3406</v>
          </cell>
          <cell r="F135" t="str">
            <v>St Marie's School, A Catholic Voluntary Academy</v>
          </cell>
          <cell r="G135">
            <v>3.2863849765258198E-2</v>
          </cell>
          <cell r="H135">
            <v>7.9812206572769995E-2</v>
          </cell>
          <cell r="I135">
            <v>2.8169014084507001E-2</v>
          </cell>
          <cell r="J135">
            <v>4.69483568075117E-2</v>
          </cell>
          <cell r="K135">
            <v>4.2253521126760597E-2</v>
          </cell>
          <cell r="L135">
            <v>1.4084507042253501E-2</v>
          </cell>
          <cell r="M135">
            <v>0.755868544600939</v>
          </cell>
          <cell r="N135">
            <v>1</v>
          </cell>
          <cell r="P135">
            <v>6.9999999999999964</v>
          </cell>
          <cell r="Q135">
            <v>17.000000000000007</v>
          </cell>
          <cell r="R135">
            <v>5.9999999999999911</v>
          </cell>
          <cell r="S135">
            <v>9.9999999999999929</v>
          </cell>
          <cell r="T135">
            <v>9.0000000000000071</v>
          </cell>
          <cell r="U135">
            <v>2.9999999999999956</v>
          </cell>
          <cell r="V135">
            <v>161</v>
          </cell>
          <cell r="W135">
            <v>213</v>
          </cell>
          <cell r="Y135">
            <v>4621.9615888857761</v>
          </cell>
          <cell r="Z135">
            <v>8501.1079224149162</v>
          </cell>
          <cell r="AA135">
            <v>2825.6109713566375</v>
          </cell>
          <cell r="AB135">
            <v>4320.9514854079198</v>
          </cell>
          <cell r="AC135">
            <v>2490.615856195805</v>
          </cell>
          <cell r="AD135">
            <v>684.55523532866994</v>
          </cell>
          <cell r="AE135">
            <v>23444.803059589722</v>
          </cell>
          <cell r="AG135">
            <v>14885.786512782222</v>
          </cell>
          <cell r="AH135">
            <v>8559.0165468074993</v>
          </cell>
          <cell r="AI135">
            <v>0.36507095090767122</v>
          </cell>
        </row>
        <row r="136">
          <cell r="E136">
            <v>2020</v>
          </cell>
          <cell r="F136" t="str">
            <v>St Mary's Church of England Primary School</v>
          </cell>
          <cell r="G136">
            <v>1.4285714285714299E-2</v>
          </cell>
          <cell r="H136">
            <v>7.6190476190476197E-2</v>
          </cell>
          <cell r="I136">
            <v>4.2857142857142899E-2</v>
          </cell>
          <cell r="J136">
            <v>0.1</v>
          </cell>
          <cell r="K136">
            <v>0.35238095238095202</v>
          </cell>
          <cell r="L136">
            <v>0</v>
          </cell>
          <cell r="M136">
            <v>0.41428571428571398</v>
          </cell>
          <cell r="N136">
            <v>0.99999999999999933</v>
          </cell>
          <cell r="P136">
            <v>3.0000000000000027</v>
          </cell>
          <cell r="Q136">
            <v>16</v>
          </cell>
          <cell r="R136">
            <v>9.0000000000000089</v>
          </cell>
          <cell r="S136">
            <v>21</v>
          </cell>
          <cell r="T136">
            <v>73.999999999999929</v>
          </cell>
          <cell r="U136">
            <v>0</v>
          </cell>
          <cell r="V136">
            <v>86.999999999999929</v>
          </cell>
          <cell r="W136">
            <v>210</v>
          </cell>
          <cell r="Y136">
            <v>1980.8406809510495</v>
          </cell>
          <cell r="Z136">
            <v>8001.0427505081534</v>
          </cell>
          <cell r="AA136">
            <v>4238.4164570349667</v>
          </cell>
          <cell r="AB136">
            <v>9073.9981193566382</v>
          </cell>
          <cell r="AC136">
            <v>20478.39703983214</v>
          </cell>
          <cell r="AD136">
            <v>0</v>
          </cell>
          <cell r="AE136">
            <v>43772.695047682952</v>
          </cell>
          <cell r="AG136">
            <v>32575.274534874461</v>
          </cell>
          <cell r="AH136">
            <v>11197.42051280849</v>
          </cell>
          <cell r="AI136">
            <v>0.25580834126413265</v>
          </cell>
        </row>
        <row r="137">
          <cell r="E137">
            <v>3423</v>
          </cell>
          <cell r="F137" t="str">
            <v>St Mary's Primary School, A Catholic Voluntary Academy</v>
          </cell>
          <cell r="G137">
            <v>5.6818181818181802E-3</v>
          </cell>
          <cell r="H137">
            <v>0.16477272727272699</v>
          </cell>
          <cell r="I137">
            <v>1.13636363636364E-2</v>
          </cell>
          <cell r="J137">
            <v>5.6818181818181802E-3</v>
          </cell>
          <cell r="K137">
            <v>7.9545454545454503E-2</v>
          </cell>
          <cell r="L137">
            <v>5.6818181818181802E-3</v>
          </cell>
          <cell r="M137">
            <v>0.72727272727272696</v>
          </cell>
          <cell r="N137">
            <v>0.99999999999999933</v>
          </cell>
          <cell r="P137">
            <v>0.99999999999999978</v>
          </cell>
          <cell r="Q137">
            <v>28.99999999999995</v>
          </cell>
          <cell r="R137">
            <v>2.0000000000000067</v>
          </cell>
          <cell r="S137">
            <v>0.99999999999999978</v>
          </cell>
          <cell r="T137">
            <v>13.999999999999993</v>
          </cell>
          <cell r="U137">
            <v>0.99999999999999978</v>
          </cell>
          <cell r="V137">
            <v>127.99999999999994</v>
          </cell>
          <cell r="W137">
            <v>176</v>
          </cell>
          <cell r="Y137">
            <v>660.2802269836825</v>
          </cell>
          <cell r="Z137">
            <v>14501.889985296004</v>
          </cell>
          <cell r="AA137">
            <v>941.87032378555045</v>
          </cell>
          <cell r="AB137">
            <v>432.0951485407922</v>
          </cell>
          <cell r="AC137">
            <v>3874.2913318601359</v>
          </cell>
          <cell r="AD137">
            <v>228.18507844289024</v>
          </cell>
          <cell r="AE137">
            <v>20638.612094909055</v>
          </cell>
          <cell r="AG137">
            <v>17960.140296386424</v>
          </cell>
          <cell r="AH137">
            <v>2678.4717985226307</v>
          </cell>
          <cell r="AI137">
            <v>0.1297796473040613</v>
          </cell>
        </row>
        <row r="138">
          <cell r="E138">
            <v>5207</v>
          </cell>
          <cell r="F138" t="str">
            <v>St Patrick's Catholic Voluntary Academy</v>
          </cell>
          <cell r="G138">
            <v>0.15770609318996401</v>
          </cell>
          <cell r="H138">
            <v>0.46594982078852998</v>
          </cell>
          <cell r="I138">
            <v>0.18996415770609301</v>
          </cell>
          <cell r="J138">
            <v>0</v>
          </cell>
          <cell r="K138">
            <v>2.8673835125448001E-2</v>
          </cell>
          <cell r="L138">
            <v>3.2258064516128997E-2</v>
          </cell>
          <cell r="M138">
            <v>0.125448028673835</v>
          </cell>
          <cell r="N138">
            <v>0.99999999999999889</v>
          </cell>
          <cell r="P138">
            <v>43.999999999999957</v>
          </cell>
          <cell r="Q138">
            <v>129.99999999999986</v>
          </cell>
          <cell r="R138">
            <v>52.99999999999995</v>
          </cell>
          <cell r="S138">
            <v>0</v>
          </cell>
          <cell r="T138">
            <v>7.999999999999992</v>
          </cell>
          <cell r="U138">
            <v>8.9999999999999893</v>
          </cell>
          <cell r="V138">
            <v>34.999999999999964</v>
          </cell>
          <cell r="W138">
            <v>279</v>
          </cell>
          <cell r="Y138">
            <v>29052.329987282006</v>
          </cell>
          <cell r="Z138">
            <v>65008.472347878676</v>
          </cell>
          <cell r="AA138">
            <v>24959.563580316979</v>
          </cell>
          <cell r="AB138">
            <v>0</v>
          </cell>
          <cell r="AC138">
            <v>2213.8807610629337</v>
          </cell>
          <cell r="AD138">
            <v>2053.6657059860104</v>
          </cell>
          <cell r="AE138">
            <v>123287.9123825266</v>
          </cell>
          <cell r="AG138">
            <v>90734.86629240957</v>
          </cell>
          <cell r="AH138">
            <v>32553.04609011703</v>
          </cell>
          <cell r="AI138">
            <v>0.26404085738036004</v>
          </cell>
        </row>
        <row r="139">
          <cell r="E139">
            <v>5208</v>
          </cell>
          <cell r="F139" t="str">
            <v>St Theresa's Catholic Primary School</v>
          </cell>
          <cell r="G139">
            <v>0.25603864734299497</v>
          </cell>
          <cell r="H139">
            <v>0.42512077294686001</v>
          </cell>
          <cell r="I139">
            <v>3.3816425120772903E-2</v>
          </cell>
          <cell r="J139">
            <v>0.106280193236715</v>
          </cell>
          <cell r="K139">
            <v>4.3478260869565202E-2</v>
          </cell>
          <cell r="L139">
            <v>5.3140096618357502E-2</v>
          </cell>
          <cell r="M139">
            <v>8.2125603864734303E-2</v>
          </cell>
          <cell r="N139">
            <v>0.99999999999999989</v>
          </cell>
          <cell r="P139">
            <v>52.999999999999957</v>
          </cell>
          <cell r="Q139">
            <v>88.000000000000028</v>
          </cell>
          <cell r="R139">
            <v>6.9999999999999911</v>
          </cell>
          <cell r="S139">
            <v>22.000000000000007</v>
          </cell>
          <cell r="T139">
            <v>8.9999999999999964</v>
          </cell>
          <cell r="U139">
            <v>11.000000000000004</v>
          </cell>
          <cell r="V139">
            <v>17</v>
          </cell>
          <cell r="W139">
            <v>207</v>
          </cell>
          <cell r="Y139">
            <v>34994.852030135153</v>
          </cell>
          <cell r="Z139">
            <v>44005.735127794855</v>
          </cell>
          <cell r="AA139">
            <v>3296.5461332494115</v>
          </cell>
          <cell r="AB139">
            <v>9506.0932678974332</v>
          </cell>
          <cell r="AC139">
            <v>2490.6158561958018</v>
          </cell>
          <cell r="AD139">
            <v>2510.0358628717941</v>
          </cell>
          <cell r="AE139">
            <v>96803.878278144461</v>
          </cell>
          <cell r="AG139">
            <v>72647.932164182886</v>
          </cell>
          <cell r="AH139">
            <v>24155.946113961574</v>
          </cell>
          <cell r="AI139">
            <v>0.24953490029144104</v>
          </cell>
        </row>
        <row r="140">
          <cell r="E140">
            <v>3424</v>
          </cell>
          <cell r="F140" t="str">
            <v>St Thomas More Catholic Primary, A Voluntary Academy</v>
          </cell>
          <cell r="G140">
            <v>9.2233009708737906E-2</v>
          </cell>
          <cell r="H140">
            <v>0.29611650485436902</v>
          </cell>
          <cell r="I140">
            <v>0.106796116504854</v>
          </cell>
          <cell r="J140">
            <v>4.8543689320388302E-3</v>
          </cell>
          <cell r="K140">
            <v>3.3980582524271802E-2</v>
          </cell>
          <cell r="L140">
            <v>0.16990291262135901</v>
          </cell>
          <cell r="M140">
            <v>0.29611650485436902</v>
          </cell>
          <cell r="N140">
            <v>0.99999999999999967</v>
          </cell>
          <cell r="P140">
            <v>19.000000000000007</v>
          </cell>
          <cell r="Q140">
            <v>61.000000000000021</v>
          </cell>
          <cell r="R140">
            <v>21.999999999999925</v>
          </cell>
          <cell r="S140">
            <v>0.999999999999999</v>
          </cell>
          <cell r="T140">
            <v>6.9999999999999911</v>
          </cell>
          <cell r="U140">
            <v>34.999999999999957</v>
          </cell>
          <cell r="V140">
            <v>61.000000000000021</v>
          </cell>
          <cell r="W140">
            <v>206</v>
          </cell>
          <cell r="Y140">
            <v>12545.324312689974</v>
          </cell>
          <cell r="Z140">
            <v>30503.975486312345</v>
          </cell>
          <cell r="AA140">
            <v>10360.573561640986</v>
          </cell>
          <cell r="AB140">
            <v>432.09514854079185</v>
          </cell>
          <cell r="AC140">
            <v>1937.1456659300666</v>
          </cell>
          <cell r="AD140">
            <v>7986.4777455011508</v>
          </cell>
          <cell r="AE140">
            <v>63765.591920615319</v>
          </cell>
          <cell r="AG140">
            <v>47413.799975981841</v>
          </cell>
          <cell r="AH140">
            <v>16351.791944633478</v>
          </cell>
          <cell r="AI140">
            <v>0.25643597827791775</v>
          </cell>
        </row>
        <row r="141">
          <cell r="E141">
            <v>3414</v>
          </cell>
          <cell r="F141" t="str">
            <v>St Thomas of Canterbury School, a Catholic Voluntary Academy</v>
          </cell>
          <cell r="G141">
            <v>2.4630541871921201E-2</v>
          </cell>
          <cell r="H141">
            <v>7.8817733990147798E-2</v>
          </cell>
          <cell r="I141">
            <v>2.4630541871921201E-2</v>
          </cell>
          <cell r="J141">
            <v>5.91133004926108E-2</v>
          </cell>
          <cell r="K141">
            <v>2.4630541871921201E-2</v>
          </cell>
          <cell r="L141">
            <v>2.95566502463054E-2</v>
          </cell>
          <cell r="M141">
            <v>0.75862068965517204</v>
          </cell>
          <cell r="N141">
            <v>0.99999999999999967</v>
          </cell>
          <cell r="P141">
            <v>5.0000000000000036</v>
          </cell>
          <cell r="Q141">
            <v>16.000000000000004</v>
          </cell>
          <cell r="R141">
            <v>5.0000000000000036</v>
          </cell>
          <cell r="S141">
            <v>11.999999999999993</v>
          </cell>
          <cell r="T141">
            <v>5.0000000000000036</v>
          </cell>
          <cell r="U141">
            <v>5.9999999999999964</v>
          </cell>
          <cell r="V141">
            <v>153.99999999999991</v>
          </cell>
          <cell r="W141">
            <v>203</v>
          </cell>
          <cell r="Y141">
            <v>3301.4011349184152</v>
          </cell>
          <cell r="Z141">
            <v>8001.0427505081552</v>
          </cell>
          <cell r="AA141">
            <v>2354.6758094638699</v>
          </cell>
          <cell r="AB141">
            <v>5185.1417824895043</v>
          </cell>
          <cell r="AC141">
            <v>1383.6754756643361</v>
          </cell>
          <cell r="AD141">
            <v>1369.110470657341</v>
          </cell>
          <cell r="AE141">
            <v>21595.047423701621</v>
          </cell>
          <cell r="AG141">
            <v>19184.943225403556</v>
          </cell>
          <cell r="AH141">
            <v>2410.1041982980641</v>
          </cell>
          <cell r="AI141">
            <v>0.11160448740912961</v>
          </cell>
        </row>
        <row r="142">
          <cell r="E142">
            <v>3412</v>
          </cell>
          <cell r="F142" t="str">
            <v>St Wilfrid's Catholic Primary School</v>
          </cell>
          <cell r="G142">
            <v>3.09278350515464E-2</v>
          </cell>
          <cell r="H142">
            <v>2.06185567010309E-2</v>
          </cell>
          <cell r="I142">
            <v>6.8728522336769802E-3</v>
          </cell>
          <cell r="J142">
            <v>2.40549828178694E-2</v>
          </cell>
          <cell r="K142">
            <v>1.71821305841924E-2</v>
          </cell>
          <cell r="L142">
            <v>2.74914089347079E-2</v>
          </cell>
          <cell r="M142">
            <v>0.87285223367697595</v>
          </cell>
          <cell r="N142">
            <v>0.99999999999999989</v>
          </cell>
          <cell r="P142">
            <v>9.0000000000000018</v>
          </cell>
          <cell r="Q142">
            <v>5.999999999999992</v>
          </cell>
          <cell r="R142">
            <v>2.0000000000000013</v>
          </cell>
          <cell r="S142">
            <v>6.9999999999999956</v>
          </cell>
          <cell r="T142">
            <v>4.9999999999999885</v>
          </cell>
          <cell r="U142">
            <v>7.9999999999999991</v>
          </cell>
          <cell r="V142">
            <v>254</v>
          </cell>
          <cell r="W142">
            <v>291</v>
          </cell>
          <cell r="Y142">
            <v>5942.5220428531447</v>
          </cell>
          <cell r="Z142">
            <v>3000.3910314405534</v>
          </cell>
          <cell r="AA142">
            <v>941.87032378554795</v>
          </cell>
          <cell r="AB142">
            <v>3024.6660397855444</v>
          </cell>
          <cell r="AC142">
            <v>1383.6754756643318</v>
          </cell>
          <cell r="AD142">
            <v>1825.4806275431222</v>
          </cell>
          <cell r="AE142">
            <v>16118.605541072244</v>
          </cell>
          <cell r="AG142">
            <v>8800.0294004326752</v>
          </cell>
          <cell r="AH142">
            <v>7318.5761406395686</v>
          </cell>
          <cell r="AI142">
            <v>0.45404524119601486</v>
          </cell>
        </row>
        <row r="143">
          <cell r="E143">
            <v>2294</v>
          </cell>
          <cell r="F143" t="str">
            <v>Stannington Infant School</v>
          </cell>
          <cell r="G143">
            <v>0</v>
          </cell>
          <cell r="H143">
            <v>0</v>
          </cell>
          <cell r="I143">
            <v>0</v>
          </cell>
          <cell r="J143">
            <v>0</v>
          </cell>
          <cell r="K143">
            <v>0.10344827586206901</v>
          </cell>
          <cell r="L143">
            <v>1.1494252873563199E-2</v>
          </cell>
          <cell r="M143">
            <v>0.88505747126436796</v>
          </cell>
          <cell r="N143">
            <v>1.0000000000000002</v>
          </cell>
          <cell r="P143">
            <v>0</v>
          </cell>
          <cell r="Q143">
            <v>0</v>
          </cell>
          <cell r="R143">
            <v>0</v>
          </cell>
          <cell r="S143">
            <v>0</v>
          </cell>
          <cell r="T143">
            <v>18.000000000000007</v>
          </cell>
          <cell r="U143">
            <v>1.9999999999999967</v>
          </cell>
          <cell r="V143">
            <v>154.00000000000003</v>
          </cell>
          <cell r="W143">
            <v>174</v>
          </cell>
          <cell r="Y143">
            <v>0</v>
          </cell>
          <cell r="Z143">
            <v>0</v>
          </cell>
          <cell r="AA143">
            <v>0</v>
          </cell>
          <cell r="AB143">
            <v>0</v>
          </cell>
          <cell r="AC143">
            <v>4981.2317123916082</v>
          </cell>
          <cell r="AD143">
            <v>456.37015688577986</v>
          </cell>
          <cell r="AE143">
            <v>5437.6018692773878</v>
          </cell>
          <cell r="AG143">
            <v>5487.9950310250297</v>
          </cell>
          <cell r="AH143">
            <v>-50.393161747641898</v>
          </cell>
          <cell r="AI143">
            <v>-9.267534284252173E-3</v>
          </cell>
        </row>
        <row r="144">
          <cell r="E144">
            <v>2303</v>
          </cell>
          <cell r="F144" t="str">
            <v>Stocksbridge Junior School</v>
          </cell>
          <cell r="G144">
            <v>0</v>
          </cell>
          <cell r="H144">
            <v>0</v>
          </cell>
          <cell r="I144">
            <v>0</v>
          </cell>
          <cell r="J144">
            <v>0.32014388489208601</v>
          </cell>
          <cell r="K144">
            <v>3.5971223021582701E-3</v>
          </cell>
          <cell r="L144">
            <v>0.14388489208633101</v>
          </cell>
          <cell r="M144">
            <v>0.53237410071942404</v>
          </cell>
          <cell r="N144">
            <v>0.99999999999999933</v>
          </cell>
          <cell r="P144">
            <v>0</v>
          </cell>
          <cell r="Q144">
            <v>0</v>
          </cell>
          <cell r="R144">
            <v>0</v>
          </cell>
          <cell r="S144">
            <v>88.999999999999915</v>
          </cell>
          <cell r="T144">
            <v>0.99999999999999911</v>
          </cell>
          <cell r="U144">
            <v>40.000000000000021</v>
          </cell>
          <cell r="V144">
            <v>147.99999999999989</v>
          </cell>
          <cell r="W144">
            <v>278</v>
          </cell>
          <cell r="Y144">
            <v>0</v>
          </cell>
          <cell r="Z144">
            <v>0</v>
          </cell>
          <cell r="AA144">
            <v>0</v>
          </cell>
          <cell r="AB144">
            <v>38456.468220130482</v>
          </cell>
          <cell r="AC144">
            <v>276.73509513286677</v>
          </cell>
          <cell r="AD144">
            <v>9127.403137715617</v>
          </cell>
          <cell r="AE144">
            <v>47860.606452978973</v>
          </cell>
          <cell r="AG144">
            <v>40621.251561080877</v>
          </cell>
          <cell r="AH144">
            <v>7239.354891898096</v>
          </cell>
          <cell r="AI144">
            <v>0.15125915504247647</v>
          </cell>
        </row>
        <row r="145">
          <cell r="E145">
            <v>2302</v>
          </cell>
          <cell r="F145" t="str">
            <v>Stocksbridge Nursery Infant School</v>
          </cell>
          <cell r="G145">
            <v>0</v>
          </cell>
          <cell r="H145">
            <v>0</v>
          </cell>
          <cell r="I145">
            <v>0</v>
          </cell>
          <cell r="J145">
            <v>0.34343434343434298</v>
          </cell>
          <cell r="K145">
            <v>0</v>
          </cell>
          <cell r="L145">
            <v>0.13636363636363599</v>
          </cell>
          <cell r="M145">
            <v>0.52020202020202</v>
          </cell>
          <cell r="N145">
            <v>0.999999999999999</v>
          </cell>
          <cell r="P145">
            <v>0</v>
          </cell>
          <cell r="Q145">
            <v>0</v>
          </cell>
          <cell r="R145">
            <v>0</v>
          </cell>
          <cell r="S145">
            <v>67.999999999999915</v>
          </cell>
          <cell r="T145">
            <v>0</v>
          </cell>
          <cell r="U145">
            <v>26.999999999999925</v>
          </cell>
          <cell r="V145">
            <v>102.99999999999996</v>
          </cell>
          <cell r="W145">
            <v>198</v>
          </cell>
          <cell r="Y145">
            <v>0</v>
          </cell>
          <cell r="Z145">
            <v>0</v>
          </cell>
          <cell r="AA145">
            <v>0</v>
          </cell>
          <cell r="AB145">
            <v>29382.47010077384</v>
          </cell>
          <cell r="AC145">
            <v>0</v>
          </cell>
          <cell r="AD145">
            <v>6160.9971179580207</v>
          </cell>
          <cell r="AE145">
            <v>35543.467218731865</v>
          </cell>
          <cell r="AG145">
            <v>22531.638666486011</v>
          </cell>
          <cell r="AH145">
            <v>13011.828552245854</v>
          </cell>
          <cell r="AI145">
            <v>0.36608214027551178</v>
          </cell>
        </row>
        <row r="146">
          <cell r="E146">
            <v>2350</v>
          </cell>
          <cell r="F146" t="str">
            <v>Stradbroke Primary School</v>
          </cell>
          <cell r="G146">
            <v>0.14182692307692299</v>
          </cell>
          <cell r="H146">
            <v>6.0096153846153799E-2</v>
          </cell>
          <cell r="I146">
            <v>5.7692307692307702E-2</v>
          </cell>
          <cell r="J146">
            <v>0.206730769230769</v>
          </cell>
          <cell r="K146">
            <v>0.293269230769231</v>
          </cell>
          <cell r="L146">
            <v>0.18028846153846201</v>
          </cell>
          <cell r="M146">
            <v>6.0096153846153799E-2</v>
          </cell>
          <cell r="N146">
            <v>1.0000000000000002</v>
          </cell>
          <cell r="P146">
            <v>58.999999999999964</v>
          </cell>
          <cell r="Q146">
            <v>24.999999999999979</v>
          </cell>
          <cell r="R146">
            <v>24.000000000000004</v>
          </cell>
          <cell r="S146">
            <v>85.999999999999901</v>
          </cell>
          <cell r="T146">
            <v>122.0000000000001</v>
          </cell>
          <cell r="U146">
            <v>75.000000000000199</v>
          </cell>
          <cell r="V146">
            <v>24.999999999999979</v>
          </cell>
          <cell r="W146">
            <v>416</v>
          </cell>
          <cell r="Y146">
            <v>38956.53339203725</v>
          </cell>
          <cell r="Z146">
            <v>12501.629297668978</v>
          </cell>
          <cell r="AA146">
            <v>11302.443885426568</v>
          </cell>
          <cell r="AB146">
            <v>37160.182774508095</v>
          </cell>
          <cell r="AC146">
            <v>33761.681606209801</v>
          </cell>
          <cell r="AD146">
            <v>17113.880883216818</v>
          </cell>
          <cell r="AE146">
            <v>150796.35183906753</v>
          </cell>
          <cell r="AG146">
            <v>115937.71617530385</v>
          </cell>
          <cell r="AH146">
            <v>34858.635663763678</v>
          </cell>
          <cell r="AI146">
            <v>0.23116365375314527</v>
          </cell>
        </row>
        <row r="147">
          <cell r="E147">
            <v>2230</v>
          </cell>
          <cell r="F147" t="str">
            <v>Tinsley Meadows Primary School</v>
          </cell>
          <cell r="G147">
            <v>1.32325141776938E-2</v>
          </cell>
          <cell r="H147">
            <v>2.26843100189036E-2</v>
          </cell>
          <cell r="I147">
            <v>5.6710775047259E-3</v>
          </cell>
          <cell r="J147">
            <v>0.302457466918715</v>
          </cell>
          <cell r="K147">
            <v>0.61625708884688102</v>
          </cell>
          <cell r="L147">
            <v>1.13421550094518E-2</v>
          </cell>
          <cell r="M147">
            <v>2.83553875236295E-2</v>
          </cell>
          <cell r="N147">
            <v>1.0000000000000007</v>
          </cell>
          <cell r="P147">
            <v>7.0000000000000204</v>
          </cell>
          <cell r="Q147">
            <v>12.000000000000005</v>
          </cell>
          <cell r="R147">
            <v>3.0000000000000013</v>
          </cell>
          <cell r="S147">
            <v>160.00000000000023</v>
          </cell>
          <cell r="T147">
            <v>326.00000000000006</v>
          </cell>
          <cell r="U147">
            <v>6.0000000000000027</v>
          </cell>
          <cell r="V147">
            <v>15.000000000000005</v>
          </cell>
          <cell r="W147">
            <v>529</v>
          </cell>
          <cell r="Y147">
            <v>4621.9615888857916</v>
          </cell>
          <cell r="Z147">
            <v>6000.7820628811178</v>
          </cell>
          <cell r="AA147">
            <v>1412.8054856783215</v>
          </cell>
          <cell r="AB147">
            <v>69135.223766526862</v>
          </cell>
          <cell r="AC147">
            <v>90215.641013314656</v>
          </cell>
          <cell r="AD147">
            <v>1369.1104706573424</v>
          </cell>
          <cell r="AE147">
            <v>172755.52438794408</v>
          </cell>
          <cell r="AG147">
            <v>132166.12068257562</v>
          </cell>
          <cell r="AH147">
            <v>40589.403705368459</v>
          </cell>
          <cell r="AI147">
            <v>0.23495285519333026</v>
          </cell>
        </row>
        <row r="148">
          <cell r="E148">
            <v>5206</v>
          </cell>
          <cell r="F148" t="str">
            <v>Totley All Saints Church of England Voluntary Aided Primary School</v>
          </cell>
          <cell r="G148">
            <v>1.9323671497584499E-2</v>
          </cell>
          <cell r="H148">
            <v>1.9323671497584499E-2</v>
          </cell>
          <cell r="I148">
            <v>1.9323671497584499E-2</v>
          </cell>
          <cell r="J148">
            <v>0</v>
          </cell>
          <cell r="K148">
            <v>0</v>
          </cell>
          <cell r="L148">
            <v>1.9323671497584499E-2</v>
          </cell>
          <cell r="M148">
            <v>0.92270531400966205</v>
          </cell>
          <cell r="N148">
            <v>1</v>
          </cell>
          <cell r="P148">
            <v>4.057971014492745</v>
          </cell>
          <cell r="Q148">
            <v>4.057971014492745</v>
          </cell>
          <cell r="R148">
            <v>4.057971014492745</v>
          </cell>
          <cell r="S148">
            <v>0</v>
          </cell>
          <cell r="T148">
            <v>0</v>
          </cell>
          <cell r="U148">
            <v>4.057971014492745</v>
          </cell>
          <cell r="V148">
            <v>193.76811594202903</v>
          </cell>
          <cell r="W148">
            <v>210</v>
          </cell>
          <cell r="Y148">
            <v>2679.3980225424743</v>
          </cell>
          <cell r="Z148">
            <v>2029.2499729549622</v>
          </cell>
          <cell r="AA148">
            <v>1911.0412366663238</v>
          </cell>
          <cell r="AB148">
            <v>0</v>
          </cell>
          <cell r="AC148">
            <v>0</v>
          </cell>
          <cell r="AD148">
            <v>925.96843426100213</v>
          </cell>
          <cell r="AE148">
            <v>7545.6576664247623</v>
          </cell>
          <cell r="AG148">
            <v>2786.0085871873107</v>
          </cell>
          <cell r="AH148">
            <v>4759.6490792374516</v>
          </cell>
          <cell r="AI148">
            <v>0.63077988555139952</v>
          </cell>
        </row>
        <row r="149">
          <cell r="E149">
            <v>2203</v>
          </cell>
          <cell r="F149" t="str">
            <v>Totley Primary School</v>
          </cell>
          <cell r="G149">
            <v>0</v>
          </cell>
          <cell r="H149">
            <v>0</v>
          </cell>
          <cell r="I149">
            <v>0</v>
          </cell>
          <cell r="J149">
            <v>0</v>
          </cell>
          <cell r="K149">
            <v>4.72813238770686E-3</v>
          </cell>
          <cell r="L149">
            <v>0</v>
          </cell>
          <cell r="M149">
            <v>0.99527186761229303</v>
          </cell>
          <cell r="N149">
            <v>0.99999999999999989</v>
          </cell>
          <cell r="P149">
            <v>0</v>
          </cell>
          <cell r="Q149">
            <v>0</v>
          </cell>
          <cell r="R149">
            <v>0</v>
          </cell>
          <cell r="S149">
            <v>0</v>
          </cell>
          <cell r="T149">
            <v>2.0000000000000018</v>
          </cell>
          <cell r="U149">
            <v>0</v>
          </cell>
          <cell r="V149">
            <v>420.99999999999994</v>
          </cell>
          <cell r="W149">
            <v>423</v>
          </cell>
          <cell r="Y149">
            <v>0</v>
          </cell>
          <cell r="Z149">
            <v>0</v>
          </cell>
          <cell r="AA149">
            <v>0</v>
          </cell>
          <cell r="AB149">
            <v>0</v>
          </cell>
          <cell r="AC149">
            <v>553.47019026573446</v>
          </cell>
          <cell r="AD149">
            <v>0</v>
          </cell>
          <cell r="AE149">
            <v>553.47019026573446</v>
          </cell>
          <cell r="AG149">
            <v>2299.5438766418033</v>
          </cell>
          <cell r="AH149">
            <v>-1746.073686376069</v>
          </cell>
          <cell r="AI149">
            <v>-3.1547745788038495</v>
          </cell>
        </row>
        <row r="150">
          <cell r="E150">
            <v>2351</v>
          </cell>
          <cell r="F150" t="str">
            <v>Walkley Primary School</v>
          </cell>
          <cell r="G150">
            <v>1.03626943005181E-2</v>
          </cell>
          <cell r="H150">
            <v>8.8082901554404097E-2</v>
          </cell>
          <cell r="I150">
            <v>5.1813471502590702E-3</v>
          </cell>
          <cell r="J150">
            <v>0.13471502590673601</v>
          </cell>
          <cell r="K150">
            <v>0.25388601036269398</v>
          </cell>
          <cell r="L150">
            <v>7.5129533678756494E-2</v>
          </cell>
          <cell r="M150">
            <v>0.432642487046632</v>
          </cell>
          <cell r="N150">
            <v>0.99999999999999978</v>
          </cell>
          <cell r="P150">
            <v>3.9999999999999867</v>
          </cell>
          <cell r="Q150">
            <v>33.999999999999979</v>
          </cell>
          <cell r="R150">
            <v>2.0000000000000009</v>
          </cell>
          <cell r="S150">
            <v>52.000000000000099</v>
          </cell>
          <cell r="T150">
            <v>97.999999999999872</v>
          </cell>
          <cell r="U150">
            <v>29.000000000000007</v>
          </cell>
          <cell r="V150">
            <v>166.99999999999994</v>
          </cell>
          <cell r="W150">
            <v>386</v>
          </cell>
          <cell r="Y150">
            <v>2641.1209079347218</v>
          </cell>
          <cell r="Z150">
            <v>17002.215844829814</v>
          </cell>
          <cell r="AA150">
            <v>941.87032378554773</v>
          </cell>
          <cell r="AB150">
            <v>22468.947724121244</v>
          </cell>
          <cell r="AC150">
            <v>27120.03932302093</v>
          </cell>
          <cell r="AD150">
            <v>6617.3672748438203</v>
          </cell>
          <cell r="AE150">
            <v>76791.561398536083</v>
          </cell>
          <cell r="AG150">
            <v>50735.030806450814</v>
          </cell>
          <cell r="AH150">
            <v>26056.53059208527</v>
          </cell>
          <cell r="AI150">
            <v>0.3393150252129396</v>
          </cell>
        </row>
        <row r="151">
          <cell r="E151">
            <v>3432</v>
          </cell>
          <cell r="F151" t="str">
            <v>Watercliffe Meadow Community Primary School</v>
          </cell>
          <cell r="G151">
            <v>0.31553398058252402</v>
          </cell>
          <cell r="H151">
            <v>0.33009708737864102</v>
          </cell>
          <cell r="I151">
            <v>0.16504854368932001</v>
          </cell>
          <cell r="J151">
            <v>4.8543689320388302E-3</v>
          </cell>
          <cell r="K151">
            <v>0.14320388349514601</v>
          </cell>
          <cell r="L151">
            <v>4.8543689320388302E-3</v>
          </cell>
          <cell r="M151">
            <v>3.6407766990291301E-2</v>
          </cell>
          <cell r="N151">
            <v>1</v>
          </cell>
          <cell r="P151">
            <v>129.99999999999989</v>
          </cell>
          <cell r="Q151">
            <v>136.00000000000011</v>
          </cell>
          <cell r="R151">
            <v>67.999999999999844</v>
          </cell>
          <cell r="S151">
            <v>1.999999999999998</v>
          </cell>
          <cell r="T151">
            <v>59.000000000000156</v>
          </cell>
          <cell r="U151">
            <v>1.999999999999998</v>
          </cell>
          <cell r="V151">
            <v>15.000000000000016</v>
          </cell>
          <cell r="W151">
            <v>412</v>
          </cell>
          <cell r="Y151">
            <v>85836.429507878667</v>
          </cell>
          <cell r="Z151">
            <v>68008.863379319359</v>
          </cell>
          <cell r="AA151">
            <v>32023.591008708532</v>
          </cell>
          <cell r="AB151">
            <v>864.19029708158371</v>
          </cell>
          <cell r="AC151">
            <v>16327.370612839197</v>
          </cell>
          <cell r="AD151">
            <v>456.37015688578015</v>
          </cell>
          <cell r="AE151">
            <v>203516.81496271314</v>
          </cell>
          <cell r="AG151">
            <v>150375.14156476551</v>
          </cell>
          <cell r="AH151">
            <v>53141.673397947627</v>
          </cell>
          <cell r="AI151">
            <v>0.26111686844000509</v>
          </cell>
        </row>
        <row r="152">
          <cell r="E152">
            <v>2319</v>
          </cell>
          <cell r="F152" t="str">
            <v>Waterthorpe Infant School</v>
          </cell>
          <cell r="G152">
            <v>1.6129032258064498E-2</v>
          </cell>
          <cell r="H152">
            <v>0.104838709677419</v>
          </cell>
          <cell r="I152">
            <v>2.4193548387096801E-2</v>
          </cell>
          <cell r="J152">
            <v>0.15322580645161299</v>
          </cell>
          <cell r="K152">
            <v>4.0322580645161303E-2</v>
          </cell>
          <cell r="L152">
            <v>0.112903225806452</v>
          </cell>
          <cell r="M152">
            <v>0.54838709677419395</v>
          </cell>
          <cell r="N152">
            <v>1.0000000000000004</v>
          </cell>
          <cell r="P152">
            <v>1.9999999999999978</v>
          </cell>
          <cell r="Q152">
            <v>12.999999999999956</v>
          </cell>
          <cell r="R152">
            <v>3.0000000000000036</v>
          </cell>
          <cell r="S152">
            <v>19.000000000000011</v>
          </cell>
          <cell r="T152">
            <v>5.0000000000000018</v>
          </cell>
          <cell r="U152">
            <v>14.000000000000048</v>
          </cell>
          <cell r="V152">
            <v>68.000000000000057</v>
          </cell>
          <cell r="W152">
            <v>124</v>
          </cell>
          <cell r="Y152">
            <v>1320.5604539673639</v>
          </cell>
          <cell r="Z152">
            <v>6500.8472347878524</v>
          </cell>
          <cell r="AA152">
            <v>1412.8054856783226</v>
          </cell>
          <cell r="AB152">
            <v>8209.8078222750592</v>
          </cell>
          <cell r="AC152">
            <v>1383.6754756643354</v>
          </cell>
          <cell r="AD152">
            <v>3194.5910982004752</v>
          </cell>
          <cell r="AE152">
            <v>22022.287570573408</v>
          </cell>
          <cell r="AG152">
            <v>15172.128170260452</v>
          </cell>
          <cell r="AH152">
            <v>6850.1594003129558</v>
          </cell>
          <cell r="AI152">
            <v>0.31105576014120651</v>
          </cell>
        </row>
        <row r="153">
          <cell r="E153">
            <v>2352</v>
          </cell>
          <cell r="F153" t="str">
            <v>Westways Primary School</v>
          </cell>
          <cell r="G153">
            <v>3.4364261168384901E-3</v>
          </cell>
          <cell r="H153">
            <v>5.49828178694158E-2</v>
          </cell>
          <cell r="I153">
            <v>8.5910652920962206E-3</v>
          </cell>
          <cell r="J153">
            <v>1.54639175257732E-2</v>
          </cell>
          <cell r="K153">
            <v>0.120274914089347</v>
          </cell>
          <cell r="L153">
            <v>2.40549828178694E-2</v>
          </cell>
          <cell r="M153">
            <v>0.77319587628866004</v>
          </cell>
          <cell r="N153">
            <v>1.0000000000000002</v>
          </cell>
          <cell r="P153">
            <v>2.0000000000000013</v>
          </cell>
          <cell r="Q153">
            <v>31.999999999999996</v>
          </cell>
          <cell r="R153">
            <v>5</v>
          </cell>
          <cell r="S153">
            <v>9.0000000000000018</v>
          </cell>
          <cell r="T153">
            <v>69.999999999999957</v>
          </cell>
          <cell r="U153">
            <v>13.999999999999991</v>
          </cell>
          <cell r="V153">
            <v>450.00000000000017</v>
          </cell>
          <cell r="W153">
            <v>582</v>
          </cell>
          <cell r="Y153">
            <v>1320.5604539673661</v>
          </cell>
          <cell r="Z153">
            <v>16002.085501016305</v>
          </cell>
          <cell r="AA153">
            <v>2354.6758094638681</v>
          </cell>
          <cell r="AB153">
            <v>3888.8563368671316</v>
          </cell>
          <cell r="AC153">
            <v>19371.456659300678</v>
          </cell>
          <cell r="AD153">
            <v>3194.5910982004621</v>
          </cell>
          <cell r="AE153">
            <v>46132.225858815815</v>
          </cell>
          <cell r="AG153">
            <v>33330.002136530115</v>
          </cell>
          <cell r="AH153">
            <v>12802.2237222857</v>
          </cell>
          <cell r="AI153">
            <v>0.27751151139912339</v>
          </cell>
        </row>
        <row r="154">
          <cell r="E154">
            <v>2311</v>
          </cell>
          <cell r="F154" t="str">
            <v>Wharncliffe Side Primary School</v>
          </cell>
          <cell r="G154">
            <v>7.63358778625954E-3</v>
          </cell>
          <cell r="H154">
            <v>2.2900763358778602E-2</v>
          </cell>
          <cell r="I154">
            <v>1.5267175572519101E-2</v>
          </cell>
          <cell r="J154">
            <v>2.2900763358778602E-2</v>
          </cell>
          <cell r="K154">
            <v>2.2900763358778602E-2</v>
          </cell>
          <cell r="L154">
            <v>0.66412213740458004</v>
          </cell>
          <cell r="M154">
            <v>0.244274809160305</v>
          </cell>
          <cell r="N154">
            <v>0.99999999999999944</v>
          </cell>
          <cell r="P154">
            <v>0.99999999999999978</v>
          </cell>
          <cell r="Q154">
            <v>2.9999999999999969</v>
          </cell>
          <cell r="R154">
            <v>2.0000000000000022</v>
          </cell>
          <cell r="S154">
            <v>2.9999999999999969</v>
          </cell>
          <cell r="T154">
            <v>2.9999999999999969</v>
          </cell>
          <cell r="U154">
            <v>86.999999999999986</v>
          </cell>
          <cell r="V154">
            <v>31.999999999999954</v>
          </cell>
          <cell r="W154">
            <v>131</v>
          </cell>
          <cell r="Y154">
            <v>660.2802269836825</v>
          </cell>
          <cell r="Z154">
            <v>1500.1955157202772</v>
          </cell>
          <cell r="AA154">
            <v>941.87032378554829</v>
          </cell>
          <cell r="AB154">
            <v>1296.2854456223756</v>
          </cell>
          <cell r="AC154">
            <v>830.20528539860015</v>
          </cell>
          <cell r="AD154">
            <v>19852.101824531452</v>
          </cell>
          <cell r="AE154">
            <v>25080.938622041933</v>
          </cell>
          <cell r="AG154">
            <v>19254.772446630472</v>
          </cell>
          <cell r="AH154">
            <v>5826.1661754114612</v>
          </cell>
          <cell r="AI154">
            <v>0.2322945828786184</v>
          </cell>
        </row>
        <row r="155">
          <cell r="E155">
            <v>2040</v>
          </cell>
          <cell r="F155" t="str">
            <v>Whiteways Primary School</v>
          </cell>
          <cell r="G155">
            <v>3.3942558746736302E-2</v>
          </cell>
          <cell r="H155">
            <v>7.3107049608355096E-2</v>
          </cell>
          <cell r="I155">
            <v>0.47780678851174901</v>
          </cell>
          <cell r="J155">
            <v>2.34986945169713E-2</v>
          </cell>
          <cell r="K155">
            <v>0.33159268929503899</v>
          </cell>
          <cell r="L155">
            <v>4.4386422976501298E-2</v>
          </cell>
          <cell r="M155">
            <v>1.5665796344647501E-2</v>
          </cell>
          <cell r="N155">
            <v>0.99999999999999956</v>
          </cell>
          <cell r="P155">
            <v>13.101827676240212</v>
          </cell>
          <cell r="Q155">
            <v>28.219321148825067</v>
          </cell>
          <cell r="R155">
            <v>184.43342036553511</v>
          </cell>
          <cell r="S155">
            <v>9.0704960835509212</v>
          </cell>
          <cell r="T155">
            <v>127.99477806788505</v>
          </cell>
          <cell r="U155">
            <v>17.1331592689295</v>
          </cell>
          <cell r="V155">
            <v>6.046997389033935</v>
          </cell>
          <cell r="W155">
            <v>386</v>
          </cell>
          <cell r="Y155">
            <v>8650.8777519689829</v>
          </cell>
          <cell r="Z155">
            <v>14111.499681379264</v>
          </cell>
          <cell r="AA155">
            <v>86856.182678281257</v>
          </cell>
          <cell r="AB155">
            <v>3919.3173525606103</v>
          </cell>
          <cell r="AC155">
            <v>35420.647085126366</v>
          </cell>
          <cell r="AD155">
            <v>3909.531291755211</v>
          </cell>
          <cell r="AE155">
            <v>152868.05584107168</v>
          </cell>
          <cell r="AG155">
            <v>120725.62747615401</v>
          </cell>
          <cell r="AH155">
            <v>32142.428364917665</v>
          </cell>
          <cell r="AI155">
            <v>0.21026255739351027</v>
          </cell>
        </row>
        <row r="156">
          <cell r="E156">
            <v>2027</v>
          </cell>
          <cell r="F156" t="str">
            <v>Wincobank Nursery and Infant Academy</v>
          </cell>
          <cell r="G156">
            <v>2.4390243902439001E-2</v>
          </cell>
          <cell r="H156">
            <v>0.30081300813008099</v>
          </cell>
          <cell r="I156">
            <v>6.50406504065041E-2</v>
          </cell>
          <cell r="J156">
            <v>8.1300813008130107E-3</v>
          </cell>
          <cell r="K156">
            <v>2.4390243902439001E-2</v>
          </cell>
          <cell r="L156">
            <v>0.30081300813008099</v>
          </cell>
          <cell r="M156">
            <v>0.276422764227642</v>
          </cell>
          <cell r="N156">
            <v>0.99999999999999911</v>
          </cell>
          <cell r="P156">
            <v>2.9999999999999973</v>
          </cell>
          <cell r="Q156">
            <v>36.999999999999964</v>
          </cell>
          <cell r="R156">
            <v>8.0000000000000036</v>
          </cell>
          <cell r="S156">
            <v>1.0000000000000002</v>
          </cell>
          <cell r="T156">
            <v>2.9999999999999973</v>
          </cell>
          <cell r="U156">
            <v>36.999999999999964</v>
          </cell>
          <cell r="V156">
            <v>33.999999999999964</v>
          </cell>
          <cell r="W156">
            <v>123</v>
          </cell>
          <cell r="Y156">
            <v>1980.8406809510461</v>
          </cell>
          <cell r="Z156">
            <v>18502.411360550086</v>
          </cell>
          <cell r="AA156">
            <v>3767.4812951421909</v>
          </cell>
          <cell r="AB156">
            <v>432.09514854079242</v>
          </cell>
          <cell r="AC156">
            <v>830.20528539860027</v>
          </cell>
          <cell r="AD156">
            <v>8442.8479023869331</v>
          </cell>
          <cell r="AE156">
            <v>33955.881672969648</v>
          </cell>
          <cell r="AG156">
            <v>30086.49344941074</v>
          </cell>
          <cell r="AH156">
            <v>3869.3882235589081</v>
          </cell>
          <cell r="AI156">
            <v>0.11395340167647917</v>
          </cell>
        </row>
        <row r="157">
          <cell r="E157">
            <v>2361</v>
          </cell>
          <cell r="F157" t="str">
            <v>Windmill Hill Primary School</v>
          </cell>
          <cell r="G157">
            <v>1.32890365448505E-2</v>
          </cell>
          <cell r="H157">
            <v>6.9767441860465101E-2</v>
          </cell>
          <cell r="I157">
            <v>3.3222591362126199E-3</v>
          </cell>
          <cell r="J157">
            <v>1.32890365448505E-2</v>
          </cell>
          <cell r="K157">
            <v>0.18272425249169399</v>
          </cell>
          <cell r="L157">
            <v>9.9667774086378697E-3</v>
          </cell>
          <cell r="M157">
            <v>0.70764119601328901</v>
          </cell>
          <cell r="N157">
            <v>0.99999999999999956</v>
          </cell>
          <cell r="P157">
            <v>4.0000000000000009</v>
          </cell>
          <cell r="Q157">
            <v>20.999999999999996</v>
          </cell>
          <cell r="R157">
            <v>0.99999999999999856</v>
          </cell>
          <cell r="S157">
            <v>4.0000000000000009</v>
          </cell>
          <cell r="T157">
            <v>54.999999999999893</v>
          </cell>
          <cell r="U157">
            <v>2.9999999999999987</v>
          </cell>
          <cell r="V157">
            <v>213</v>
          </cell>
          <cell r="W157">
            <v>301</v>
          </cell>
          <cell r="Y157">
            <v>2641.1209079347309</v>
          </cell>
          <cell r="Z157">
            <v>10501.368610041949</v>
          </cell>
          <cell r="AA157">
            <v>470.93516189277295</v>
          </cell>
          <cell r="AB157">
            <v>1728.3805941631697</v>
          </cell>
          <cell r="AC157">
            <v>15220.430232307655</v>
          </cell>
          <cell r="AD157">
            <v>684.55523532867062</v>
          </cell>
          <cell r="AE157">
            <v>31246.790741668945</v>
          </cell>
          <cell r="AG157">
            <v>21075.358690604062</v>
          </cell>
          <cell r="AH157">
            <v>10171.432051064883</v>
          </cell>
          <cell r="AI157">
            <v>0.32551925524629444</v>
          </cell>
        </row>
        <row r="158">
          <cell r="E158">
            <v>2043</v>
          </cell>
          <cell r="F158" t="str">
            <v>Wisewood Community Primary School</v>
          </cell>
          <cell r="G158">
            <v>1.21212121212121E-2</v>
          </cell>
          <cell r="H158">
            <v>4.8484848484848499E-2</v>
          </cell>
          <cell r="I158">
            <v>0.13939393939393899</v>
          </cell>
          <cell r="J158">
            <v>2.4242424242424201E-2</v>
          </cell>
          <cell r="K158">
            <v>2.4242424242424201E-2</v>
          </cell>
          <cell r="L158">
            <v>0.18181818181818199</v>
          </cell>
          <cell r="M158">
            <v>0.56969696969697003</v>
          </cell>
          <cell r="N158">
            <v>1</v>
          </cell>
          <cell r="P158">
            <v>1.9999999999999967</v>
          </cell>
          <cell r="Q158">
            <v>8.0000000000000018</v>
          </cell>
          <cell r="R158">
            <v>22.999999999999932</v>
          </cell>
          <cell r="S158">
            <v>3.9999999999999933</v>
          </cell>
          <cell r="T158">
            <v>3.9999999999999933</v>
          </cell>
          <cell r="U158">
            <v>30.000000000000028</v>
          </cell>
          <cell r="V158">
            <v>94.000000000000057</v>
          </cell>
          <cell r="W158">
            <v>165</v>
          </cell>
          <cell r="Y158">
            <v>1320.5604539673629</v>
          </cell>
          <cell r="Z158">
            <v>4000.5213752540776</v>
          </cell>
          <cell r="AA158">
            <v>10831.508723533761</v>
          </cell>
          <cell r="AB158">
            <v>1728.3805941631663</v>
          </cell>
          <cell r="AC158">
            <v>1106.9403805314662</v>
          </cell>
          <cell r="AD158">
            <v>6845.5523532867155</v>
          </cell>
          <cell r="AE158">
            <v>25833.463880736548</v>
          </cell>
          <cell r="AG158">
            <v>19712.022541234983</v>
          </cell>
          <cell r="AH158">
            <v>6121.4413395015654</v>
          </cell>
          <cell r="AI158">
            <v>0.23695782213960828</v>
          </cell>
        </row>
        <row r="159">
          <cell r="E159">
            <v>2139</v>
          </cell>
          <cell r="F159" t="str">
            <v>Woodhouse West Primary School</v>
          </cell>
          <cell r="G159">
            <v>3.6011080332410003E-2</v>
          </cell>
          <cell r="H159">
            <v>0.26038781163434899</v>
          </cell>
          <cell r="I159">
            <v>0.26869806094182802</v>
          </cell>
          <cell r="J159">
            <v>2.7700831024930699E-2</v>
          </cell>
          <cell r="K159">
            <v>4.4321329639889197E-2</v>
          </cell>
          <cell r="L159">
            <v>0.24653739612188399</v>
          </cell>
          <cell r="M159">
            <v>0.116343490304709</v>
          </cell>
          <cell r="N159">
            <v>0.99999999999999989</v>
          </cell>
          <cell r="P159">
            <v>13.000000000000011</v>
          </cell>
          <cell r="Q159">
            <v>93.999999999999986</v>
          </cell>
          <cell r="R159">
            <v>96.999999999999915</v>
          </cell>
          <cell r="S159">
            <v>9.9999999999999822</v>
          </cell>
          <cell r="T159">
            <v>16</v>
          </cell>
          <cell r="U159">
            <v>89.000000000000128</v>
          </cell>
          <cell r="V159">
            <v>41.99999999999995</v>
          </cell>
          <cell r="W159">
            <v>361</v>
          </cell>
          <cell r="Y159">
            <v>8583.6429507878802</v>
          </cell>
          <cell r="Z159">
            <v>47006.126159235391</v>
          </cell>
          <cell r="AA159">
            <v>45680.710703599005</v>
          </cell>
          <cell r="AB159">
            <v>4320.9514854079152</v>
          </cell>
          <cell r="AC159">
            <v>4427.761522125872</v>
          </cell>
          <cell r="AD159">
            <v>20308.471981417268</v>
          </cell>
          <cell r="AE159">
            <v>130327.66480257334</v>
          </cell>
          <cell r="AG159">
            <v>90347.744102227487</v>
          </cell>
          <cell r="AH159">
            <v>39979.920700345858</v>
          </cell>
          <cell r="AI159">
            <v>0.30676465170237938</v>
          </cell>
        </row>
        <row r="160">
          <cell r="E160">
            <v>2034</v>
          </cell>
          <cell r="F160" t="str">
            <v>Woodlands Primary School</v>
          </cell>
          <cell r="G160">
            <v>0.317617866004963</v>
          </cell>
          <cell r="H160">
            <v>0.35483870967741898</v>
          </cell>
          <cell r="I160">
            <v>0.225806451612903</v>
          </cell>
          <cell r="J160">
            <v>1.2406947890818899E-2</v>
          </cell>
          <cell r="K160">
            <v>2.48138957816377E-3</v>
          </cell>
          <cell r="L160">
            <v>4.96277915632754E-3</v>
          </cell>
          <cell r="M160">
            <v>8.1885856079404504E-2</v>
          </cell>
          <cell r="N160">
            <v>0.99999999999999967</v>
          </cell>
          <cell r="P160">
            <v>128.00000000000009</v>
          </cell>
          <cell r="Q160">
            <v>142.99999999999986</v>
          </cell>
          <cell r="R160">
            <v>90.999999999999915</v>
          </cell>
          <cell r="S160">
            <v>5.000000000000016</v>
          </cell>
          <cell r="T160">
            <v>0.99999999999999933</v>
          </cell>
          <cell r="U160">
            <v>1.9999999999999987</v>
          </cell>
          <cell r="V160">
            <v>33.000000000000014</v>
          </cell>
          <cell r="W160">
            <v>403</v>
          </cell>
          <cell r="Y160">
            <v>84515.869053911432</v>
          </cell>
          <cell r="Z160">
            <v>71509.319582666547</v>
          </cell>
          <cell r="AA160">
            <v>42855.099732242357</v>
          </cell>
          <cell r="AB160">
            <v>2160.4757427039685</v>
          </cell>
          <cell r="AC160">
            <v>276.73509513286683</v>
          </cell>
          <cell r="AD160">
            <v>456.37015688578032</v>
          </cell>
          <cell r="AE160">
            <v>201773.86936354297</v>
          </cell>
          <cell r="AG160">
            <v>139119.30276735983</v>
          </cell>
          <cell r="AH160">
            <v>62654.56659618314</v>
          </cell>
          <cell r="AI160">
            <v>0.31051873463008356</v>
          </cell>
        </row>
        <row r="161">
          <cell r="E161">
            <v>2324</v>
          </cell>
          <cell r="F161" t="str">
            <v>Woodseats Primary School</v>
          </cell>
          <cell r="G161">
            <v>1.0840108401084E-2</v>
          </cell>
          <cell r="H161">
            <v>0.16260162601625999</v>
          </cell>
          <cell r="I161">
            <v>8.1300813008130093E-2</v>
          </cell>
          <cell r="J161">
            <v>1.3550135501355001E-2</v>
          </cell>
          <cell r="K161">
            <v>7.58807588075881E-2</v>
          </cell>
          <cell r="L161">
            <v>0.124661246612466</v>
          </cell>
          <cell r="M161">
            <v>0.53116531165311698</v>
          </cell>
          <cell r="N161">
            <v>1</v>
          </cell>
          <cell r="P161">
            <v>3.999999999999996</v>
          </cell>
          <cell r="Q161">
            <v>59.999999999999936</v>
          </cell>
          <cell r="R161">
            <v>30.000000000000004</v>
          </cell>
          <cell r="S161">
            <v>4.9999999999999956</v>
          </cell>
          <cell r="T161">
            <v>28.000000000000011</v>
          </cell>
          <cell r="U161">
            <v>45.99999999999995</v>
          </cell>
          <cell r="V161">
            <v>196.00000000000017</v>
          </cell>
          <cell r="W161">
            <v>369</v>
          </cell>
          <cell r="Y161">
            <v>2641.1209079347277</v>
          </cell>
          <cell r="Z161">
            <v>30003.910314405544</v>
          </cell>
          <cell r="AA161">
            <v>14128.05485678321</v>
          </cell>
          <cell r="AB161">
            <v>2160.4757427039594</v>
          </cell>
          <cell r="AC161">
            <v>7748.582663720279</v>
          </cell>
          <cell r="AD161">
            <v>10496.513608372943</v>
          </cell>
          <cell r="AE161">
            <v>67178.658093920661</v>
          </cell>
          <cell r="AG161">
            <v>51824.954059382253</v>
          </cell>
          <cell r="AH161">
            <v>15353.704034538408</v>
          </cell>
          <cell r="AI161">
            <v>0.22855032342373988</v>
          </cell>
        </row>
        <row r="162">
          <cell r="E162">
            <v>2327</v>
          </cell>
          <cell r="F162" t="str">
            <v>Woodthorpe Primary School</v>
          </cell>
          <cell r="G162">
            <v>0.46733668341708501</v>
          </cell>
          <cell r="H162">
            <v>0.188442211055276</v>
          </cell>
          <cell r="I162">
            <v>7.5376884422110602E-3</v>
          </cell>
          <cell r="J162">
            <v>0.21608040201004999</v>
          </cell>
          <cell r="K162">
            <v>4.2713567839195998E-2</v>
          </cell>
          <cell r="L162">
            <v>5.0251256281407003E-2</v>
          </cell>
          <cell r="M162">
            <v>2.7638190954773899E-2</v>
          </cell>
          <cell r="N162">
            <v>0.999999999999999</v>
          </cell>
          <cell r="P162">
            <v>185.99999999999983</v>
          </cell>
          <cell r="Q162">
            <v>74.999999999999844</v>
          </cell>
          <cell r="R162">
            <v>3.0000000000000018</v>
          </cell>
          <cell r="S162">
            <v>85.999999999999901</v>
          </cell>
          <cell r="T162">
            <v>17.000000000000007</v>
          </cell>
          <cell r="U162">
            <v>19.999999999999986</v>
          </cell>
          <cell r="V162">
            <v>11.000000000000012</v>
          </cell>
          <cell r="W162">
            <v>398</v>
          </cell>
          <cell r="Y162">
            <v>122812.12221896485</v>
          </cell>
          <cell r="Z162">
            <v>37504.887893006889</v>
          </cell>
          <cell r="AA162">
            <v>1412.8054856783217</v>
          </cell>
          <cell r="AB162">
            <v>37160.182774508095</v>
          </cell>
          <cell r="AC162">
            <v>4704.496617258741</v>
          </cell>
          <cell r="AD162">
            <v>4563.7015688578031</v>
          </cell>
          <cell r="AE162">
            <v>208158.19655827468</v>
          </cell>
          <cell r="AG162">
            <v>158370.06813611294</v>
          </cell>
          <cell r="AH162">
            <v>49788.128422161739</v>
          </cell>
          <cell r="AI162">
            <v>0.23918408808957645</v>
          </cell>
        </row>
        <row r="163">
          <cell r="E163">
            <v>2321</v>
          </cell>
          <cell r="F163" t="str">
            <v>Wybourn Community Primary &amp; Nursery School</v>
          </cell>
          <cell r="G163">
            <v>0.273809523809524</v>
          </cell>
          <cell r="H163">
            <v>0.580952380952381</v>
          </cell>
          <cell r="I163">
            <v>2.6190476190476202E-2</v>
          </cell>
          <cell r="J163">
            <v>1.6666666666666701E-2</v>
          </cell>
          <cell r="K163">
            <v>4.5238095238095202E-2</v>
          </cell>
          <cell r="L163">
            <v>7.14285714285714E-3</v>
          </cell>
          <cell r="M163">
            <v>0.05</v>
          </cell>
          <cell r="N163">
            <v>1.0000000000000002</v>
          </cell>
          <cell r="P163">
            <v>115.00000000000009</v>
          </cell>
          <cell r="Q163">
            <v>244.00000000000003</v>
          </cell>
          <cell r="R163">
            <v>11.000000000000005</v>
          </cell>
          <cell r="S163">
            <v>7.0000000000000142</v>
          </cell>
          <cell r="T163">
            <v>18.999999999999986</v>
          </cell>
          <cell r="U163">
            <v>2.9999999999999987</v>
          </cell>
          <cell r="V163">
            <v>21</v>
          </cell>
          <cell r="W163">
            <v>420</v>
          </cell>
          <cell r="Y163">
            <v>75932.226103123554</v>
          </cell>
          <cell r="Z163">
            <v>122015.90194524935</v>
          </cell>
          <cell r="AA163">
            <v>5180.2867808205128</v>
          </cell>
          <cell r="AB163">
            <v>3024.6660397855521</v>
          </cell>
          <cell r="AC163">
            <v>5257.966807524469</v>
          </cell>
          <cell r="AD163">
            <v>684.55523532867062</v>
          </cell>
          <cell r="AE163">
            <v>212095.60291183213</v>
          </cell>
          <cell r="AG163">
            <v>164189.88005204557</v>
          </cell>
          <cell r="AH163">
            <v>47905.722859786561</v>
          </cell>
          <cell r="AI163">
            <v>0.22586853382199021</v>
          </cell>
        </row>
        <row r="164">
          <cell r="E164">
            <v>4014</v>
          </cell>
          <cell r="F164" t="str">
            <v>Astrea Academy</v>
          </cell>
          <cell r="G164">
            <v>3.5714285714285698E-2</v>
          </cell>
          <cell r="H164">
            <v>0.23214285714285701</v>
          </cell>
          <cell r="I164">
            <v>0.39285714285714302</v>
          </cell>
          <cell r="J164">
            <v>2.23214285714286E-2</v>
          </cell>
          <cell r="K164">
            <v>0.160714285714286</v>
          </cell>
          <cell r="L164">
            <v>1.33928571428571E-2</v>
          </cell>
          <cell r="M164">
            <v>0.14285714285714299</v>
          </cell>
          <cell r="N164">
            <v>1.0000000000000004</v>
          </cell>
          <cell r="P164">
            <v>9.3214285714285676</v>
          </cell>
          <cell r="Q164">
            <v>60.58928571428568</v>
          </cell>
          <cell r="R164">
            <v>102.53571428571432</v>
          </cell>
          <cell r="S164">
            <v>5.8258928571428648</v>
          </cell>
          <cell r="T164">
            <v>41.946428571428648</v>
          </cell>
          <cell r="U164">
            <v>3.4955357142857033</v>
          </cell>
          <cell r="V164">
            <v>37.28571428571432</v>
          </cell>
          <cell r="W164">
            <v>261</v>
          </cell>
          <cell r="Y164">
            <v>6154.7549729550392</v>
          </cell>
          <cell r="Z164">
            <v>30298.591576422041</v>
          </cell>
          <cell r="AA164">
            <v>48287.673206934058</v>
          </cell>
          <cell r="AB164">
            <v>2517.3400394898872</v>
          </cell>
          <cell r="AC164">
            <v>11608.048901198317</v>
          </cell>
          <cell r="AD164">
            <v>797.62909116420781</v>
          </cell>
          <cell r="AE164">
            <v>99664.037788163565</v>
          </cell>
          <cell r="AG164">
            <v>58579.60663203169</v>
          </cell>
          <cell r="AH164">
            <v>41084.431156131875</v>
          </cell>
          <cell r="AI164">
            <v>0.41222924605419908</v>
          </cell>
        </row>
        <row r="165">
          <cell r="E165">
            <v>4225</v>
          </cell>
          <cell r="F165" t="str">
            <v>Hinde House 3-16 School</v>
          </cell>
          <cell r="G165">
            <v>0.17831325301204801</v>
          </cell>
          <cell r="H165">
            <v>0.49397590361445798</v>
          </cell>
          <cell r="I165">
            <v>0.212048192771084</v>
          </cell>
          <cell r="J165">
            <v>2.4096385542168699E-3</v>
          </cell>
          <cell r="K165">
            <v>9.6385542168674707E-3</v>
          </cell>
          <cell r="L165">
            <v>1.20481927710843E-2</v>
          </cell>
          <cell r="M165">
            <v>9.1566265060241001E-2</v>
          </cell>
          <cell r="N165">
            <v>0.99999999999999956</v>
          </cell>
          <cell r="P165">
            <v>73.999999999999929</v>
          </cell>
          <cell r="Q165">
            <v>205.00000000000006</v>
          </cell>
          <cell r="R165">
            <v>87.999999999999858</v>
          </cell>
          <cell r="S165">
            <v>1.0000000000000009</v>
          </cell>
          <cell r="T165">
            <v>4</v>
          </cell>
          <cell r="U165">
            <v>4.999999999999984</v>
          </cell>
          <cell r="V165">
            <v>38.000000000000014</v>
          </cell>
          <cell r="W165">
            <v>415</v>
          </cell>
          <cell r="Y165">
            <v>48860.736796792466</v>
          </cell>
          <cell r="Z165">
            <v>102513.36024088574</v>
          </cell>
          <cell r="AA165">
            <v>41442.294246564015</v>
          </cell>
          <cell r="AB165">
            <v>432.09514854079271</v>
          </cell>
          <cell r="AC165">
            <v>1106.940380531468</v>
          </cell>
          <cell r="AD165">
            <v>1140.9253922144478</v>
          </cell>
          <cell r="AE165">
            <v>195496.35220552894</v>
          </cell>
          <cell r="AG165">
            <v>151292.21699205888</v>
          </cell>
          <cell r="AH165">
            <v>44204.135213470057</v>
          </cell>
          <cell r="AI165">
            <v>0.22611232749242008</v>
          </cell>
        </row>
        <row r="166">
          <cell r="E166">
            <v>4005</v>
          </cell>
          <cell r="F166" t="str">
            <v>Oasis Academy Don Valley</v>
          </cell>
          <cell r="G166">
            <v>3.9024390243902397E-2</v>
          </cell>
          <cell r="H166">
            <v>0.59756097560975596</v>
          </cell>
          <cell r="I166">
            <v>4.6341463414634097E-2</v>
          </cell>
          <cell r="J166">
            <v>0.22926829268292701</v>
          </cell>
          <cell r="K166">
            <v>6.0975609756097601E-2</v>
          </cell>
          <cell r="L166">
            <v>0</v>
          </cell>
          <cell r="M166">
            <v>2.6829268292682899E-2</v>
          </cell>
          <cell r="N166">
            <v>1</v>
          </cell>
          <cell r="P166">
            <v>15.999999999999982</v>
          </cell>
          <cell r="Q166">
            <v>244.99999999999994</v>
          </cell>
          <cell r="R166">
            <v>18.999999999999979</v>
          </cell>
          <cell r="S166">
            <v>94.000000000000071</v>
          </cell>
          <cell r="T166">
            <v>25.000000000000018</v>
          </cell>
          <cell r="U166">
            <v>0</v>
          </cell>
          <cell r="V166">
            <v>10.999999999999988</v>
          </cell>
          <cell r="W166">
            <v>410</v>
          </cell>
          <cell r="Y166">
            <v>10564.483631738911</v>
          </cell>
          <cell r="Z166">
            <v>122515.96711715608</v>
          </cell>
          <cell r="AA166">
            <v>8947.7680759626892</v>
          </cell>
          <cell r="AB166">
            <v>40616.943962834506</v>
          </cell>
          <cell r="AC166">
            <v>6918.3773783216802</v>
          </cell>
          <cell r="AD166">
            <v>0</v>
          </cell>
          <cell r="AE166">
            <v>189563.54016601387</v>
          </cell>
          <cell r="AG166">
            <v>144952.12941520163</v>
          </cell>
          <cell r="AH166">
            <v>44611.41075081224</v>
          </cell>
          <cell r="AI166">
            <v>0.23533750589244615</v>
          </cell>
        </row>
        <row r="168">
          <cell r="F168" t="str">
            <v>Total Primary</v>
          </cell>
          <cell r="P168">
            <v>3481.0314079877603</v>
          </cell>
          <cell r="Q168">
            <v>8444.3007385583805</v>
          </cell>
          <cell r="R168">
            <v>4569.5435055733551</v>
          </cell>
          <cell r="S168">
            <v>2424.5635813545919</v>
          </cell>
          <cell r="T168">
            <v>3622.2225757788374</v>
          </cell>
          <cell r="U168">
            <v>2959.061381532752</v>
          </cell>
          <cell r="V168">
            <v>18839.276809214316</v>
          </cell>
          <cell r="W168">
            <v>44340</v>
          </cell>
          <cell r="X168">
            <v>0</v>
          </cell>
          <cell r="Y168">
            <v>2298456.2082034866</v>
          </cell>
          <cell r="Z168">
            <v>4222700.7004595725</v>
          </cell>
          <cell r="AA168">
            <v>2151958.7105732597</v>
          </cell>
          <cell r="AB168">
            <v>1047642.1608320086</v>
          </cell>
          <cell r="AC168">
            <v>1002396.109100575</v>
          </cell>
          <cell r="AD168">
            <v>675213.65346237889</v>
          </cell>
          <cell r="AE168">
            <v>11398367.54263128</v>
          </cell>
          <cell r="AG168" t="e">
            <v>#N/A</v>
          </cell>
          <cell r="AH168" t="e">
            <v>#N/A</v>
          </cell>
          <cell r="AI168" t="e">
            <v>#N/A</v>
          </cell>
        </row>
        <row r="169">
          <cell r="G169">
            <v>42</v>
          </cell>
          <cell r="H169">
            <v>41</v>
          </cell>
          <cell r="I169">
            <v>40</v>
          </cell>
          <cell r="J169">
            <v>39</v>
          </cell>
          <cell r="K169">
            <v>38</v>
          </cell>
          <cell r="L169">
            <v>37</v>
          </cell>
          <cell r="M169">
            <v>36</v>
          </cell>
          <cell r="AE169">
            <v>0</v>
          </cell>
        </row>
        <row r="170">
          <cell r="F170" t="str">
            <v>Secondary</v>
          </cell>
        </row>
        <row r="171">
          <cell r="E171">
            <v>4</v>
          </cell>
          <cell r="F171">
            <v>5</v>
          </cell>
          <cell r="G171">
            <v>6</v>
          </cell>
          <cell r="H171">
            <v>7</v>
          </cell>
          <cell r="I171">
            <v>8</v>
          </cell>
          <cell r="J171">
            <v>9</v>
          </cell>
          <cell r="K171">
            <v>10</v>
          </cell>
          <cell r="L171">
            <v>11</v>
          </cell>
          <cell r="M171">
            <v>12</v>
          </cell>
          <cell r="N171">
            <v>13</v>
          </cell>
          <cell r="O171">
            <v>14</v>
          </cell>
          <cell r="P171">
            <v>15</v>
          </cell>
          <cell r="Q171">
            <v>16</v>
          </cell>
          <cell r="R171">
            <v>17</v>
          </cell>
          <cell r="S171">
            <v>18</v>
          </cell>
          <cell r="T171">
            <v>19</v>
          </cell>
          <cell r="U171">
            <v>20</v>
          </cell>
          <cell r="V171">
            <v>21</v>
          </cell>
          <cell r="W171">
            <v>22</v>
          </cell>
          <cell r="X171">
            <v>23</v>
          </cell>
          <cell r="Y171">
            <v>24</v>
          </cell>
          <cell r="Z171">
            <v>25</v>
          </cell>
          <cell r="AA171">
            <v>26</v>
          </cell>
          <cell r="AB171">
            <v>27</v>
          </cell>
          <cell r="AC171">
            <v>28</v>
          </cell>
          <cell r="AD171">
            <v>29</v>
          </cell>
          <cell r="AE171">
            <v>30</v>
          </cell>
        </row>
        <row r="172">
          <cell r="E172">
            <v>5401</v>
          </cell>
          <cell r="F172" t="str">
            <v>All Saints' Catholic High School</v>
          </cell>
          <cell r="G172">
            <v>0.134744947064485</v>
          </cell>
          <cell r="H172">
            <v>0.25890279114533199</v>
          </cell>
          <cell r="I172">
            <v>0.10009624639075999</v>
          </cell>
          <cell r="J172">
            <v>7.6997112608277199E-2</v>
          </cell>
          <cell r="K172">
            <v>7.8922040423484094E-2</v>
          </cell>
          <cell r="L172">
            <v>6.0635226179018301E-2</v>
          </cell>
          <cell r="M172">
            <v>0.28970163618864297</v>
          </cell>
          <cell r="N172">
            <v>0.99999999999999956</v>
          </cell>
          <cell r="P172">
            <v>140.13474494706441</v>
          </cell>
          <cell r="Q172">
            <v>269.25890279114526</v>
          </cell>
          <cell r="R172">
            <v>104.10009624639039</v>
          </cell>
          <cell r="S172">
            <v>80.076997112608282</v>
          </cell>
          <cell r="T172">
            <v>82.078922040423464</v>
          </cell>
          <cell r="U172">
            <v>63.060635226179031</v>
          </cell>
          <cell r="V172">
            <v>301.28970163618868</v>
          </cell>
          <cell r="W172">
            <v>1040</v>
          </cell>
          <cell r="Y172">
            <v>131770.72653823788</v>
          </cell>
          <cell r="Z172">
            <v>198263.64946864429</v>
          </cell>
          <cell r="AA172">
            <v>71472.920154073479</v>
          </cell>
          <cell r="AB172">
            <v>50198.372014566841</v>
          </cell>
          <cell r="AC172">
            <v>36752.379510665</v>
          </cell>
          <cell r="AD172">
            <v>21334.308106190911</v>
          </cell>
          <cell r="AE172">
            <v>509792.35579237848</v>
          </cell>
          <cell r="AG172">
            <v>368958.18307322293</v>
          </cell>
          <cell r="AH172">
            <v>140834.17271915555</v>
          </cell>
          <cell r="AI172">
            <v>0.27625791387211901</v>
          </cell>
        </row>
        <row r="173">
          <cell r="E173">
            <v>4017</v>
          </cell>
          <cell r="F173" t="str">
            <v>Bradfield School</v>
          </cell>
          <cell r="G173">
            <v>9.2081031307550704E-3</v>
          </cell>
          <cell r="H173">
            <v>6.9981583793738505E-2</v>
          </cell>
          <cell r="I173">
            <v>1.8416206261510099E-2</v>
          </cell>
          <cell r="J173">
            <v>6.4456721915285503E-3</v>
          </cell>
          <cell r="K173">
            <v>2.6703499079189699E-2</v>
          </cell>
          <cell r="L173">
            <v>9.7605893186003698E-2</v>
          </cell>
          <cell r="M173">
            <v>0.77163904235727399</v>
          </cell>
          <cell r="N173">
            <v>0.99999999999999956</v>
          </cell>
          <cell r="P173">
            <v>10.000000000000007</v>
          </cell>
          <cell r="Q173">
            <v>76.000000000000014</v>
          </cell>
          <cell r="R173">
            <v>19.999999999999968</v>
          </cell>
          <cell r="S173">
            <v>7.0000000000000053</v>
          </cell>
          <cell r="T173">
            <v>29.000000000000014</v>
          </cell>
          <cell r="U173">
            <v>106.00000000000001</v>
          </cell>
          <cell r="V173">
            <v>837.99999999999955</v>
          </cell>
          <cell r="W173">
            <v>1086</v>
          </cell>
          <cell r="Y173">
            <v>9403.1445654690488</v>
          </cell>
          <cell r="Z173">
            <v>55961.148186452796</v>
          </cell>
          <cell r="AA173">
            <v>13731.576190843656</v>
          </cell>
          <cell r="AB173">
            <v>4388.1341305522219</v>
          </cell>
          <cell r="AC173">
            <v>12985.294876123919</v>
          </cell>
          <cell r="AD173">
            <v>35861.304776667115</v>
          </cell>
          <cell r="AE173">
            <v>132330.60272610877</v>
          </cell>
          <cell r="AG173">
            <v>95423.134452959639</v>
          </cell>
          <cell r="AH173">
            <v>36907.468273149134</v>
          </cell>
          <cell r="AI173">
            <v>0.27890350011885273</v>
          </cell>
        </row>
        <row r="174">
          <cell r="E174">
            <v>4000</v>
          </cell>
          <cell r="F174" t="str">
            <v>Chaucer School</v>
          </cell>
          <cell r="G174">
            <v>0.31995133819951299</v>
          </cell>
          <cell r="H174">
            <v>0.40875912408759102</v>
          </cell>
          <cell r="I174">
            <v>0.111922141119221</v>
          </cell>
          <cell r="J174">
            <v>8.5158150851581509E-3</v>
          </cell>
          <cell r="K174">
            <v>3.6496350364963501E-2</v>
          </cell>
          <cell r="L174">
            <v>2.5547445255474501E-2</v>
          </cell>
          <cell r="M174">
            <v>8.8807785888077903E-2</v>
          </cell>
          <cell r="N174">
            <v>0.999999999999999</v>
          </cell>
          <cell r="P174">
            <v>262.99999999999966</v>
          </cell>
          <cell r="Q174">
            <v>335.99999999999983</v>
          </cell>
          <cell r="R174">
            <v>91.999999999999659</v>
          </cell>
          <cell r="S174">
            <v>7</v>
          </cell>
          <cell r="T174">
            <v>29.999999999999996</v>
          </cell>
          <cell r="U174">
            <v>21.000000000000039</v>
          </cell>
          <cell r="V174">
            <v>73.000000000000043</v>
          </cell>
          <cell r="W174">
            <v>822</v>
          </cell>
          <cell r="Y174">
            <v>247302.70207183546</v>
          </cell>
          <cell r="Z174">
            <v>247407.18145589641</v>
          </cell>
          <cell r="AA174">
            <v>63165.250477880683</v>
          </cell>
          <cell r="AB174">
            <v>4388.1341305522183</v>
          </cell>
          <cell r="AC174">
            <v>13433.063664955771</v>
          </cell>
          <cell r="AD174">
            <v>7104.598116132177</v>
          </cell>
          <cell r="AE174">
            <v>582800.92991725274</v>
          </cell>
          <cell r="AG174">
            <v>470240.03471053566</v>
          </cell>
          <cell r="AH174">
            <v>112560.89520671708</v>
          </cell>
          <cell r="AI174">
            <v>0.19313780989110416</v>
          </cell>
        </row>
        <row r="175">
          <cell r="E175">
            <v>4012</v>
          </cell>
          <cell r="F175" t="str">
            <v>Ecclesfield School</v>
          </cell>
          <cell r="G175">
            <v>7.3341094295692702E-2</v>
          </cell>
          <cell r="H175">
            <v>0.22235157159487801</v>
          </cell>
          <cell r="I175">
            <v>4.7729918509895199E-2</v>
          </cell>
          <cell r="J175">
            <v>4.0745052386495896E-3</v>
          </cell>
          <cell r="K175">
            <v>7.8579743888242098E-2</v>
          </cell>
          <cell r="L175">
            <v>3.3760186263096598E-2</v>
          </cell>
          <cell r="M175">
            <v>0.54016298020954601</v>
          </cell>
          <cell r="N175">
            <v>1.0000000000000002</v>
          </cell>
          <cell r="P175">
            <v>126.00000000000006</v>
          </cell>
          <cell r="Q175">
            <v>382.0000000000004</v>
          </cell>
          <cell r="R175">
            <v>81.999999999999957</v>
          </cell>
          <cell r="S175">
            <v>6.9999999999999947</v>
          </cell>
          <cell r="T175">
            <v>134.99999999999991</v>
          </cell>
          <cell r="U175">
            <v>57.999999999999957</v>
          </cell>
          <cell r="V175">
            <v>928</v>
          </cell>
          <cell r="W175">
            <v>1718</v>
          </cell>
          <cell r="Y175">
            <v>118479.62152490998</v>
          </cell>
          <cell r="Z175">
            <v>281278.40272664453</v>
          </cell>
          <cell r="AA175">
            <v>56299.462382459045</v>
          </cell>
          <cell r="AB175">
            <v>4388.1341305522155</v>
          </cell>
          <cell r="AC175">
            <v>60448.786492300933</v>
          </cell>
          <cell r="AD175">
            <v>19622.223368365008</v>
          </cell>
          <cell r="AE175">
            <v>540516.63062523166</v>
          </cell>
          <cell r="AG175">
            <v>372382.73874965188</v>
          </cell>
          <cell r="AH175">
            <v>168133.89187557978</v>
          </cell>
          <cell r="AI175">
            <v>0.31106145925814405</v>
          </cell>
        </row>
        <row r="176">
          <cell r="E176">
            <v>4280</v>
          </cell>
          <cell r="F176" t="str">
            <v>Fir Vale School</v>
          </cell>
          <cell r="G176">
            <v>3.4113060428849901E-2</v>
          </cell>
          <cell r="H176">
            <v>7.6023391812865507E-2</v>
          </cell>
          <cell r="I176">
            <v>0.58187134502923998</v>
          </cell>
          <cell r="J176">
            <v>4.6783625730994101E-2</v>
          </cell>
          <cell r="K176">
            <v>0.15497076023391801</v>
          </cell>
          <cell r="L176">
            <v>7.7972709551656902E-2</v>
          </cell>
          <cell r="M176">
            <v>2.8265107212475601E-2</v>
          </cell>
          <cell r="N176">
            <v>1</v>
          </cell>
          <cell r="P176">
            <v>35</v>
          </cell>
          <cell r="Q176">
            <v>78.000000000000014</v>
          </cell>
          <cell r="R176">
            <v>597.00000000000023</v>
          </cell>
          <cell r="S176">
            <v>47.99999999999995</v>
          </cell>
          <cell r="T176">
            <v>158.99999999999989</v>
          </cell>
          <cell r="U176">
            <v>79.999999999999986</v>
          </cell>
          <cell r="V176">
            <v>28.999999999999968</v>
          </cell>
          <cell r="W176">
            <v>1026</v>
          </cell>
          <cell r="Y176">
            <v>32911.005979141642</v>
          </cell>
          <cell r="Z176">
            <v>57433.809980833132</v>
          </cell>
          <cell r="AA176">
            <v>409887.54929668392</v>
          </cell>
          <cell r="AB176">
            <v>30090.062609500896</v>
          </cell>
          <cell r="AC176">
            <v>71195.237424265535</v>
          </cell>
          <cell r="AD176">
            <v>27065.135680503477</v>
          </cell>
          <cell r="AE176">
            <v>628582.80097092851</v>
          </cell>
          <cell r="AG176">
            <v>464563.17099664494</v>
          </cell>
          <cell r="AH176">
            <v>164019.62997428357</v>
          </cell>
          <cell r="AI176">
            <v>0.26093559944836825</v>
          </cell>
        </row>
        <row r="177">
          <cell r="E177">
            <v>4003</v>
          </cell>
          <cell r="F177" t="str">
            <v>Firth Park Academy</v>
          </cell>
          <cell r="G177">
            <v>0.17077315208156299</v>
          </cell>
          <cell r="H177">
            <v>0.48598130841121501</v>
          </cell>
          <cell r="I177">
            <v>0.25063721325403598</v>
          </cell>
          <cell r="J177">
            <v>1.69923534409516E-2</v>
          </cell>
          <cell r="K177">
            <v>2.7187765505522501E-2</v>
          </cell>
          <cell r="L177">
            <v>1.7841971112999198E-2</v>
          </cell>
          <cell r="M177">
            <v>3.0586236193712799E-2</v>
          </cell>
          <cell r="N177">
            <v>1</v>
          </cell>
          <cell r="P177">
            <v>200.99999999999963</v>
          </cell>
          <cell r="Q177">
            <v>572.00000000000011</v>
          </cell>
          <cell r="R177">
            <v>295.00000000000034</v>
          </cell>
          <cell r="S177">
            <v>20.000000000000032</v>
          </cell>
          <cell r="T177">
            <v>31.999999999999986</v>
          </cell>
          <cell r="U177">
            <v>21.000000000000057</v>
          </cell>
          <cell r="V177">
            <v>35.999999999999964</v>
          </cell>
          <cell r="W177">
            <v>1177</v>
          </cell>
          <cell r="Y177">
            <v>189003.20576592739</v>
          </cell>
          <cell r="Z177">
            <v>421181.27319277631</v>
          </cell>
          <cell r="AA177">
            <v>202540.74881494447</v>
          </cell>
          <cell r="AB177">
            <v>12537.526087292073</v>
          </cell>
          <cell r="AC177">
            <v>14328.601242619485</v>
          </cell>
          <cell r="AD177">
            <v>7104.5981161321833</v>
          </cell>
          <cell r="AE177">
            <v>846695.95321969199</v>
          </cell>
          <cell r="AG177">
            <v>626941.63747041626</v>
          </cell>
          <cell r="AH177">
            <v>219754.31574927573</v>
          </cell>
          <cell r="AI177">
            <v>0.25954336372298231</v>
          </cell>
        </row>
        <row r="178">
          <cell r="E178">
            <v>4007</v>
          </cell>
          <cell r="F178" t="str">
            <v>Forge Valley School</v>
          </cell>
          <cell r="G178">
            <v>2.11764705882353E-2</v>
          </cell>
          <cell r="H178">
            <v>5.4901960784313697E-2</v>
          </cell>
          <cell r="I178">
            <v>5.6470588235294099E-2</v>
          </cell>
          <cell r="J178">
            <v>1.09803921568627E-2</v>
          </cell>
          <cell r="K178">
            <v>0.12784313725490201</v>
          </cell>
          <cell r="L178">
            <v>9.7254901960784304E-2</v>
          </cell>
          <cell r="M178">
            <v>0.63137254901960804</v>
          </cell>
          <cell r="N178">
            <v>1.0000000000000002</v>
          </cell>
          <cell r="P178">
            <v>27.000000000000007</v>
          </cell>
          <cell r="Q178">
            <v>69.999999999999957</v>
          </cell>
          <cell r="R178">
            <v>71.999999999999972</v>
          </cell>
          <cell r="S178">
            <v>13.999999999999943</v>
          </cell>
          <cell r="T178">
            <v>163.00000000000006</v>
          </cell>
          <cell r="U178">
            <v>123.99999999999999</v>
          </cell>
          <cell r="V178">
            <v>805.00000000000023</v>
          </cell>
          <cell r="W178">
            <v>1275</v>
          </cell>
          <cell r="Y178">
            <v>25388.490326766419</v>
          </cell>
          <cell r="Z178">
            <v>51543.162803311745</v>
          </cell>
          <cell r="AA178">
            <v>49433.674287037218</v>
          </cell>
          <cell r="AB178">
            <v>8776.268261104402</v>
          </cell>
          <cell r="AC178">
            <v>72986.312579593054</v>
          </cell>
          <cell r="AD178">
            <v>41950.96030478039</v>
          </cell>
          <cell r="AE178">
            <v>250078.86856259324</v>
          </cell>
          <cell r="AG178">
            <v>185786.44325777478</v>
          </cell>
          <cell r="AH178">
            <v>64292.425304818462</v>
          </cell>
          <cell r="AI178">
            <v>0.25708859638704923</v>
          </cell>
        </row>
        <row r="179">
          <cell r="E179">
            <v>4278</v>
          </cell>
          <cell r="F179" t="str">
            <v>Handsworth Grange Community Sports College</v>
          </cell>
          <cell r="G179">
            <v>1.3104838709677401E-2</v>
          </cell>
          <cell r="H179">
            <v>6.6532258064516098E-2</v>
          </cell>
          <cell r="I179">
            <v>0.19254032258064499</v>
          </cell>
          <cell r="J179">
            <v>4.6370967741935498E-2</v>
          </cell>
          <cell r="K179">
            <v>6.7540322580645198E-2</v>
          </cell>
          <cell r="L179">
            <v>0.14314516129032301</v>
          </cell>
          <cell r="M179">
            <v>0.47076612903225801</v>
          </cell>
          <cell r="N179">
            <v>1.0000000000000002</v>
          </cell>
          <cell r="P179">
            <v>12.999999999999982</v>
          </cell>
          <cell r="Q179">
            <v>65.999999999999972</v>
          </cell>
          <cell r="R179">
            <v>190.99999999999983</v>
          </cell>
          <cell r="S179">
            <v>46.000000000000014</v>
          </cell>
          <cell r="T179">
            <v>67.000000000000043</v>
          </cell>
          <cell r="U179">
            <v>142.00000000000043</v>
          </cell>
          <cell r="V179">
            <v>466.99999999999994</v>
          </cell>
          <cell r="W179">
            <v>992</v>
          </cell>
          <cell r="Y179">
            <v>12224.087935109737</v>
          </cell>
          <cell r="Z179">
            <v>48597.839214551081</v>
          </cell>
          <cell r="AA179">
            <v>131136.55262255701</v>
          </cell>
          <cell r="AB179">
            <v>28836.310000771733</v>
          </cell>
          <cell r="AC179">
            <v>30000.508851734576</v>
          </cell>
          <cell r="AD179">
            <v>48040.615832893825</v>
          </cell>
          <cell r="AE179">
            <v>298835.91445761797</v>
          </cell>
          <cell r="AG179">
            <v>267358.02027903905</v>
          </cell>
          <cell r="AH179">
            <v>31477.894178578921</v>
          </cell>
          <cell r="AI179">
            <v>0.10533504393443056</v>
          </cell>
        </row>
        <row r="180">
          <cell r="E180">
            <v>4257</v>
          </cell>
          <cell r="F180" t="str">
            <v>High Storrs School</v>
          </cell>
          <cell r="G180">
            <v>8.2781456953642395E-4</v>
          </cell>
          <cell r="H180">
            <v>9.1059602649006602E-3</v>
          </cell>
          <cell r="I180">
            <v>4.1390728476821204E-3</v>
          </cell>
          <cell r="J180">
            <v>3.3112582781457001E-3</v>
          </cell>
          <cell r="K180">
            <v>1.1589403973509899E-2</v>
          </cell>
          <cell r="L180">
            <v>9.1059602649006602E-3</v>
          </cell>
          <cell r="M180">
            <v>0.96192052980132403</v>
          </cell>
          <cell r="N180">
            <v>0.99999999999999956</v>
          </cell>
          <cell r="P180">
            <v>1.0000000000000002</v>
          </cell>
          <cell r="Q180">
            <v>10.999999999999998</v>
          </cell>
          <cell r="R180">
            <v>5.0000000000000018</v>
          </cell>
          <cell r="S180">
            <v>4.0000000000000053</v>
          </cell>
          <cell r="T180">
            <v>13.999999999999959</v>
          </cell>
          <cell r="U180">
            <v>10.999999999999998</v>
          </cell>
          <cell r="V180">
            <v>1161.9999999999993</v>
          </cell>
          <cell r="W180">
            <v>1208</v>
          </cell>
          <cell r="Y180">
            <v>940.31445654690435</v>
          </cell>
          <cell r="Z180">
            <v>8099.6398690918495</v>
          </cell>
          <cell r="AA180">
            <v>3432.8940477109204</v>
          </cell>
          <cell r="AB180">
            <v>2507.5052174584139</v>
          </cell>
          <cell r="AC180">
            <v>6268.7630436460086</v>
          </cell>
          <cell r="AD180">
            <v>3721.4561560692282</v>
          </cell>
          <cell r="AE180">
            <v>24970.572790523325</v>
          </cell>
          <cell r="AG180">
            <v>26386.635739418507</v>
          </cell>
          <cell r="AH180">
            <v>-1416.0629488951818</v>
          </cell>
          <cell r="AI180">
            <v>-5.6709269778248625E-2</v>
          </cell>
        </row>
        <row r="181">
          <cell r="E181">
            <v>4230</v>
          </cell>
          <cell r="F181" t="str">
            <v>King Ecgbert School</v>
          </cell>
          <cell r="G181">
            <v>8.4269662921348295E-3</v>
          </cell>
          <cell r="H181">
            <v>3.7453183520599301E-2</v>
          </cell>
          <cell r="I181">
            <v>1.1235955056179799E-2</v>
          </cell>
          <cell r="J181">
            <v>1.31086142322097E-2</v>
          </cell>
          <cell r="K181">
            <v>5.5243445692883898E-2</v>
          </cell>
          <cell r="L181">
            <v>4.7752808988764002E-2</v>
          </cell>
          <cell r="M181">
            <v>0.82677902621722799</v>
          </cell>
          <cell r="N181">
            <v>0.99999999999999956</v>
          </cell>
          <cell r="P181">
            <v>9.0084269662921326</v>
          </cell>
          <cell r="Q181">
            <v>40.037453183520654</v>
          </cell>
          <cell r="R181">
            <v>12.011235955056206</v>
          </cell>
          <cell r="S181">
            <v>14.01310861423217</v>
          </cell>
          <cell r="T181">
            <v>59.055243445692888</v>
          </cell>
          <cell r="U181">
            <v>51.047752808988719</v>
          </cell>
          <cell r="V181">
            <v>883.82677902621674</v>
          </cell>
          <cell r="W181">
            <v>1069</v>
          </cell>
          <cell r="Y181">
            <v>8470.7541071514624</v>
          </cell>
          <cell r="Z181">
            <v>29480.813823831122</v>
          </cell>
          <cell r="AA181">
            <v>8246.6600831527649</v>
          </cell>
          <cell r="AB181">
            <v>8784.485740749642</v>
          </cell>
          <cell r="AC181">
            <v>26443.094831848488</v>
          </cell>
          <cell r="AD181">
            <v>17270.179449501029</v>
          </cell>
          <cell r="AE181">
            <v>98695.988036234514</v>
          </cell>
          <cell r="AG181">
            <v>68547.942132798969</v>
          </cell>
          <cell r="AH181">
            <v>30148.045903435544</v>
          </cell>
          <cell r="AI181">
            <v>0.3054637427852408</v>
          </cell>
        </row>
        <row r="182">
          <cell r="E182">
            <v>4259</v>
          </cell>
          <cell r="F182" t="str">
            <v>King Edward VII School</v>
          </cell>
          <cell r="G182">
            <v>1.8340611353711799E-2</v>
          </cell>
          <cell r="H182">
            <v>0.11441048034934501</v>
          </cell>
          <cell r="I182">
            <v>4.89082969432314E-2</v>
          </cell>
          <cell r="J182">
            <v>5.9388646288209598E-2</v>
          </cell>
          <cell r="K182">
            <v>0.153711790393013</v>
          </cell>
          <cell r="L182">
            <v>3.4934497816593899E-2</v>
          </cell>
          <cell r="M182">
            <v>0.57030567685589495</v>
          </cell>
          <cell r="N182">
            <v>0.99999999999999956</v>
          </cell>
          <cell r="P182">
            <v>21.000000000000011</v>
          </cell>
          <cell r="Q182">
            <v>131.00000000000003</v>
          </cell>
          <cell r="R182">
            <v>55.99999999999995</v>
          </cell>
          <cell r="S182">
            <v>67.999999999999986</v>
          </cell>
          <cell r="T182">
            <v>175.99999999999989</v>
          </cell>
          <cell r="U182">
            <v>40.000000000000014</v>
          </cell>
          <cell r="V182">
            <v>652.99999999999977</v>
          </cell>
          <cell r="W182">
            <v>1145</v>
          </cell>
          <cell r="Y182">
            <v>19746.603587484995</v>
          </cell>
          <cell r="Z182">
            <v>96459.347531912063</v>
          </cell>
          <cell r="AA182">
            <v>38448.41333436226</v>
          </cell>
          <cell r="AB182">
            <v>42627.588696792976</v>
          </cell>
          <cell r="AC182">
            <v>78807.306834407151</v>
          </cell>
          <cell r="AD182">
            <v>13532.567840251746</v>
          </cell>
          <cell r="AE182">
            <v>289621.82782521116</v>
          </cell>
          <cell r="AG182">
            <v>234764.8455005039</v>
          </cell>
          <cell r="AH182">
            <v>54856.982324707264</v>
          </cell>
          <cell r="AI182">
            <v>0.18940900531093202</v>
          </cell>
        </row>
        <row r="183">
          <cell r="E183">
            <v>4279</v>
          </cell>
          <cell r="F183" t="str">
            <v>Meadowhead School Academy Trust</v>
          </cell>
          <cell r="G183">
            <v>4.5927740355174503E-2</v>
          </cell>
          <cell r="H183">
            <v>0.20881812614819401</v>
          </cell>
          <cell r="I183">
            <v>0.118187385180649</v>
          </cell>
          <cell r="J183">
            <v>3.9804041641151297E-2</v>
          </cell>
          <cell r="K183">
            <v>3.6129822412737302E-2</v>
          </cell>
          <cell r="L183">
            <v>4.7764849969381497E-2</v>
          </cell>
          <cell r="M183">
            <v>0.50336803429271304</v>
          </cell>
          <cell r="N183">
            <v>1.0000000000000007</v>
          </cell>
          <cell r="P183">
            <v>75.13778322106549</v>
          </cell>
          <cell r="Q183">
            <v>341.62645437844537</v>
          </cell>
          <cell r="R183">
            <v>193.35456215554177</v>
          </cell>
          <cell r="S183">
            <v>65.119412124923528</v>
          </cell>
          <cell r="T183">
            <v>59.108389467238226</v>
          </cell>
          <cell r="U183">
            <v>78.143294549908134</v>
          </cell>
          <cell r="V183">
            <v>823.51010410287859</v>
          </cell>
          <cell r="W183">
            <v>1636</v>
          </cell>
          <cell r="Y183">
            <v>70653.143795655284</v>
          </cell>
          <cell r="Z183">
            <v>251550.11365637675</v>
          </cell>
          <cell r="AA183">
            <v>132753.14510430206</v>
          </cell>
          <cell r="AB183">
            <v>40821.81641526756</v>
          </cell>
          <cell r="AC183">
            <v>26466.891961547077</v>
          </cell>
          <cell r="AD183">
            <v>26436.985868935149</v>
          </cell>
          <cell r="AE183">
            <v>548682.09680208389</v>
          </cell>
          <cell r="AG183">
            <v>394693.05019796651</v>
          </cell>
          <cell r="AH183">
            <v>153989.04660411738</v>
          </cell>
          <cell r="AI183">
            <v>0.28065258097834939</v>
          </cell>
        </row>
        <row r="184">
          <cell r="E184">
            <v>4015</v>
          </cell>
          <cell r="F184" t="str">
            <v>Mercia School</v>
          </cell>
          <cell r="G184">
            <v>1.06635071090047E-2</v>
          </cell>
          <cell r="H184">
            <v>4.3838862559241701E-2</v>
          </cell>
          <cell r="I184">
            <v>1.06635071090047E-2</v>
          </cell>
          <cell r="J184">
            <v>1.5402843601895699E-2</v>
          </cell>
          <cell r="K184">
            <v>3.7914691943128E-2</v>
          </cell>
          <cell r="L184">
            <v>0.10189573459715601</v>
          </cell>
          <cell r="M184">
            <v>0.77962085308056905</v>
          </cell>
          <cell r="N184">
            <v>0.99999999999999989</v>
          </cell>
          <cell r="P184">
            <v>8.9999999999999662</v>
          </cell>
          <cell r="Q184">
            <v>36.999999999999993</v>
          </cell>
          <cell r="R184">
            <v>8.9999999999999662</v>
          </cell>
          <cell r="S184">
            <v>12.99999999999997</v>
          </cell>
          <cell r="T184">
            <v>32.000000000000028</v>
          </cell>
          <cell r="U184">
            <v>85.999999999999673</v>
          </cell>
          <cell r="V184">
            <v>658.00000000000023</v>
          </cell>
          <cell r="W184">
            <v>844</v>
          </cell>
          <cell r="Y184">
            <v>8462.8301089221059</v>
          </cell>
          <cell r="Z184">
            <v>27244.243196036219</v>
          </cell>
          <cell r="AA184">
            <v>6179.2092858796314</v>
          </cell>
          <cell r="AB184">
            <v>8149.3919567398161</v>
          </cell>
          <cell r="AC184">
            <v>14328.601242619503</v>
          </cell>
          <cell r="AD184">
            <v>29095.02085654113</v>
          </cell>
          <cell r="AE184">
            <v>93459.296646738396</v>
          </cell>
          <cell r="AG184">
            <v>75048.803692568355</v>
          </cell>
          <cell r="AH184">
            <v>18410.49295417004</v>
          </cell>
          <cell r="AI184">
            <v>0.19698942336104711</v>
          </cell>
        </row>
        <row r="185">
          <cell r="E185">
            <v>4008</v>
          </cell>
          <cell r="F185" t="str">
            <v>Newfield Secondary School</v>
          </cell>
          <cell r="G185">
            <v>0.135446685878963</v>
          </cell>
          <cell r="H185">
            <v>0.117195004803074</v>
          </cell>
          <cell r="I185">
            <v>0.103746397694524</v>
          </cell>
          <cell r="J185">
            <v>8.0691642651296802E-2</v>
          </cell>
          <cell r="K185">
            <v>4.8991354466858802E-2</v>
          </cell>
          <cell r="L185">
            <v>5.7636887608069197E-2</v>
          </cell>
          <cell r="M185">
            <v>0.45629202689721399</v>
          </cell>
          <cell r="N185">
            <v>0.99999999999999978</v>
          </cell>
          <cell r="P185">
            <v>141.00000000000048</v>
          </cell>
          <cell r="Q185">
            <v>122.00000000000004</v>
          </cell>
          <cell r="R185">
            <v>107.99999999999949</v>
          </cell>
          <cell r="S185">
            <v>83.999999999999972</v>
          </cell>
          <cell r="T185">
            <v>51.000000000000014</v>
          </cell>
          <cell r="U185">
            <v>60.000000000000036</v>
          </cell>
          <cell r="V185">
            <v>474.99999999999977</v>
          </cell>
          <cell r="W185">
            <v>1041</v>
          </cell>
          <cell r="Y185">
            <v>132584.33837311395</v>
          </cell>
          <cell r="Z185">
            <v>89832.369457200562</v>
          </cell>
          <cell r="AA185">
            <v>74150.511430555503</v>
          </cell>
          <cell r="AB185">
            <v>52657.609566626605</v>
          </cell>
          <cell r="AC185">
            <v>22836.208230424818</v>
          </cell>
          <cell r="AD185">
            <v>20298.851760377624</v>
          </cell>
          <cell r="AE185">
            <v>392359.88881829905</v>
          </cell>
          <cell r="AG185">
            <v>331600.81868866936</v>
          </cell>
          <cell r="AH185">
            <v>60759.07012962969</v>
          </cell>
          <cell r="AI185">
            <v>0.15485545760710284</v>
          </cell>
        </row>
        <row r="186">
          <cell r="E186">
            <v>5400</v>
          </cell>
          <cell r="F186" t="str">
            <v>Notre Dame High School</v>
          </cell>
          <cell r="G186">
            <v>6.1090225563909799E-2</v>
          </cell>
          <cell r="H186">
            <v>0.14379699248120301</v>
          </cell>
          <cell r="I186">
            <v>7.2368421052631596E-2</v>
          </cell>
          <cell r="J186">
            <v>3.3834586466165398E-2</v>
          </cell>
          <cell r="K186">
            <v>8.08270676691729E-2</v>
          </cell>
          <cell r="L186">
            <v>5.7330827067669198E-2</v>
          </cell>
          <cell r="M186">
            <v>0.55075187969924799</v>
          </cell>
          <cell r="N186">
            <v>0.99999999999999989</v>
          </cell>
          <cell r="P186">
            <v>65.06109022556393</v>
          </cell>
          <cell r="Q186">
            <v>153.14379699248121</v>
          </cell>
          <cell r="R186">
            <v>77.072368421052644</v>
          </cell>
          <cell r="S186">
            <v>36.033834586466149</v>
          </cell>
          <cell r="T186">
            <v>86.080827067669134</v>
          </cell>
          <cell r="U186">
            <v>61.057330827067695</v>
          </cell>
          <cell r="V186">
            <v>586.55075187969908</v>
          </cell>
          <cell r="W186">
            <v>1065</v>
          </cell>
          <cell r="Y186">
            <v>61177.883697800244</v>
          </cell>
          <cell r="Z186">
            <v>112764.50943858268</v>
          </cell>
          <cell r="AA186">
            <v>52916.254959122933</v>
          </cell>
          <cell r="AB186">
            <v>22588.757057649302</v>
          </cell>
          <cell r="AC186">
            <v>38544.30767773492</v>
          </cell>
          <cell r="AD186">
            <v>20656.561789049687</v>
          </cell>
          <cell r="AE186">
            <v>308648.2746199398</v>
          </cell>
          <cell r="AG186">
            <v>216078.74530794853</v>
          </cell>
          <cell r="AH186">
            <v>92569.529311991268</v>
          </cell>
          <cell r="AI186">
            <v>0.29991915369032468</v>
          </cell>
        </row>
        <row r="187">
          <cell r="E187">
            <v>4006</v>
          </cell>
          <cell r="F187" t="str">
            <v>Outwood Academy City</v>
          </cell>
          <cell r="G187">
            <v>0.16227697536108801</v>
          </cell>
          <cell r="H187">
            <v>0.155480033984707</v>
          </cell>
          <cell r="I187">
            <v>9.1758708581138507E-2</v>
          </cell>
          <cell r="J187">
            <v>0.13338997451147</v>
          </cell>
          <cell r="K187">
            <v>0.110450297366185</v>
          </cell>
          <cell r="L187">
            <v>0.16142735768904001</v>
          </cell>
          <cell r="M187">
            <v>0.18521665250637201</v>
          </cell>
          <cell r="N187">
            <v>1.0000000000000004</v>
          </cell>
          <cell r="P187">
            <v>191.0000000000006</v>
          </cell>
          <cell r="Q187">
            <v>183.00000000000014</v>
          </cell>
          <cell r="R187">
            <v>108.00000000000003</v>
          </cell>
          <cell r="S187">
            <v>157.0000000000002</v>
          </cell>
          <cell r="T187">
            <v>129.99999999999974</v>
          </cell>
          <cell r="U187">
            <v>190.00000000000009</v>
          </cell>
          <cell r="V187">
            <v>217.99999999999986</v>
          </cell>
          <cell r="W187">
            <v>1177</v>
          </cell>
          <cell r="Y187">
            <v>179600.06120045925</v>
          </cell>
          <cell r="Z187">
            <v>134748.55418580089</v>
          </cell>
          <cell r="AA187">
            <v>74150.511430555882</v>
          </cell>
          <cell r="AB187">
            <v>98419.579785242749</v>
          </cell>
          <cell r="AC187">
            <v>58209.942548141567</v>
          </cell>
          <cell r="AD187">
            <v>64279.697241195798</v>
          </cell>
          <cell r="AE187">
            <v>609408.34639139613</v>
          </cell>
          <cell r="AG187">
            <v>444107.86361745605</v>
          </cell>
          <cell r="AH187">
            <v>165300.48277394008</v>
          </cell>
          <cell r="AI187">
            <v>0.27124748742409716</v>
          </cell>
        </row>
        <row r="188">
          <cell r="E188">
            <v>6907</v>
          </cell>
          <cell r="F188" t="str">
            <v>Parkwood E-ACT Academy</v>
          </cell>
          <cell r="G188">
            <v>0.20910209102091001</v>
          </cell>
          <cell r="H188">
            <v>0.349323493234932</v>
          </cell>
          <cell r="I188">
            <v>0.21402214022140201</v>
          </cell>
          <cell r="J188">
            <v>3.1980319803198001E-2</v>
          </cell>
          <cell r="K188">
            <v>0.11685116851168501</v>
          </cell>
          <cell r="L188">
            <v>2.2140221402214E-2</v>
          </cell>
          <cell r="M188">
            <v>5.6580565805658102E-2</v>
          </cell>
          <cell r="N188">
            <v>0.999999999999999</v>
          </cell>
          <cell r="P188">
            <v>169.99999999999983</v>
          </cell>
          <cell r="Q188">
            <v>283.99999999999972</v>
          </cell>
          <cell r="R188">
            <v>173.99999999999983</v>
          </cell>
          <cell r="S188">
            <v>25.999999999999975</v>
          </cell>
          <cell r="T188">
            <v>94.999999999999915</v>
          </cell>
          <cell r="U188">
            <v>17.999999999999982</v>
          </cell>
          <cell r="V188">
            <v>46.000000000000036</v>
          </cell>
          <cell r="W188">
            <v>813</v>
          </cell>
          <cell r="Y188">
            <v>159853.45761297355</v>
          </cell>
          <cell r="Z188">
            <v>209117.97480200758</v>
          </cell>
          <cell r="AA188">
            <v>119464.71286033987</v>
          </cell>
          <cell r="AB188">
            <v>16298.783913479654</v>
          </cell>
          <cell r="AC188">
            <v>42538.034939026576</v>
          </cell>
          <cell r="AD188">
            <v>6089.6555281132769</v>
          </cell>
          <cell r="AE188">
            <v>553362.61965594045</v>
          </cell>
          <cell r="AG188">
            <v>408248.73688144836</v>
          </cell>
          <cell r="AH188">
            <v>145113.88277449209</v>
          </cell>
          <cell r="AI188">
            <v>0.26224012540767266</v>
          </cell>
        </row>
        <row r="189">
          <cell r="E189">
            <v>6905</v>
          </cell>
          <cell r="F189" t="str">
            <v>Sheffield Park Academy</v>
          </cell>
          <cell r="G189">
            <v>0.22096317280453301</v>
          </cell>
          <cell r="H189">
            <v>0.388101983002833</v>
          </cell>
          <cell r="I189">
            <v>3.9660056657223802E-2</v>
          </cell>
          <cell r="J189">
            <v>0.16430594900849901</v>
          </cell>
          <cell r="K189">
            <v>0.146364494806421</v>
          </cell>
          <cell r="L189">
            <v>9.4428706326723302E-3</v>
          </cell>
          <cell r="M189">
            <v>3.1161473087818699E-2</v>
          </cell>
          <cell r="N189">
            <v>1.0000000000000009</v>
          </cell>
          <cell r="P189">
            <v>234.220963172805</v>
          </cell>
          <cell r="Q189">
            <v>411.38810198300297</v>
          </cell>
          <cell r="R189">
            <v>42.039660056657233</v>
          </cell>
          <cell r="S189">
            <v>174.16430594900896</v>
          </cell>
          <cell r="T189">
            <v>155.14636449480625</v>
          </cell>
          <cell r="U189">
            <v>10.00944287063267</v>
          </cell>
          <cell r="V189">
            <v>33.03116147308782</v>
          </cell>
          <cell r="W189">
            <v>1060</v>
          </cell>
          <cell r="Y189">
            <v>220241.35769772858</v>
          </cell>
          <cell r="Z189">
            <v>302917.770226505</v>
          </cell>
          <cell r="AA189">
            <v>28863.539755257822</v>
          </cell>
          <cell r="AB189">
            <v>109179.47646554072</v>
          </cell>
          <cell r="AC189">
            <v>69469.699721505531</v>
          </cell>
          <cell r="AD189">
            <v>3386.3366172490182</v>
          </cell>
          <cell r="AE189">
            <v>734058.18048378662</v>
          </cell>
          <cell r="AG189">
            <v>546147.41748887161</v>
          </cell>
          <cell r="AH189">
            <v>187910.76299491501</v>
          </cell>
          <cell r="AI189">
            <v>0.25598892293669556</v>
          </cell>
        </row>
        <row r="190">
          <cell r="E190">
            <v>6906</v>
          </cell>
          <cell r="F190" t="str">
            <v>Sheffield Springs Academy</v>
          </cell>
          <cell r="G190">
            <v>0.28503336510962801</v>
          </cell>
          <cell r="H190">
            <v>0.35081029551954201</v>
          </cell>
          <cell r="I190">
            <v>0.112488083889419</v>
          </cell>
          <cell r="J190">
            <v>6.4823641563393694E-2</v>
          </cell>
          <cell r="K190">
            <v>3.14585319351764E-2</v>
          </cell>
          <cell r="L190">
            <v>2.6692087702573902E-2</v>
          </cell>
          <cell r="M190">
            <v>0.12869399428026701</v>
          </cell>
          <cell r="N190">
            <v>1</v>
          </cell>
          <cell r="P190">
            <v>300.42516682554793</v>
          </cell>
          <cell r="Q190">
            <v>369.75405147759727</v>
          </cell>
          <cell r="R190">
            <v>118.56244041944763</v>
          </cell>
          <cell r="S190">
            <v>68.324118207816952</v>
          </cell>
          <cell r="T190">
            <v>33.157292659675925</v>
          </cell>
          <cell r="U190">
            <v>28.133460438512891</v>
          </cell>
          <cell r="V190">
            <v>135.64346997140143</v>
          </cell>
          <cell r="W190">
            <v>1054</v>
          </cell>
          <cell r="Y190">
            <v>282494.12747657811</v>
          </cell>
          <cell r="Z190">
            <v>272261.33246419887</v>
          </cell>
          <cell r="AA190">
            <v>81402.45919960046</v>
          </cell>
          <cell r="AB190">
            <v>42830.770721086548</v>
          </cell>
          <cell r="AC190">
            <v>14846.800775166579</v>
          </cell>
          <cell r="AD190">
            <v>9517.949049130355</v>
          </cell>
          <cell r="AE190">
            <v>703353.43968576088</v>
          </cell>
          <cell r="AG190">
            <v>493554.18678234686</v>
          </cell>
          <cell r="AH190">
            <v>209799.25290341402</v>
          </cell>
          <cell r="AI190">
            <v>0.29828424951919846</v>
          </cell>
        </row>
        <row r="191">
          <cell r="E191">
            <v>4229</v>
          </cell>
          <cell r="F191" t="str">
            <v>Silverdale School</v>
          </cell>
          <cell r="G191">
            <v>1.37254901960784E-2</v>
          </cell>
          <cell r="H191">
            <v>6.4705882352941196E-2</v>
          </cell>
          <cell r="I191">
            <v>1.8627450980392202E-2</v>
          </cell>
          <cell r="J191">
            <v>1.7647058823529401E-2</v>
          </cell>
          <cell r="K191">
            <v>7.1568627450980402E-2</v>
          </cell>
          <cell r="L191">
            <v>1.0784313725490199E-2</v>
          </cell>
          <cell r="M191">
            <v>0.80294117647058805</v>
          </cell>
          <cell r="N191">
            <v>0.99999999999999978</v>
          </cell>
          <cell r="P191">
            <v>13.999999999999968</v>
          </cell>
          <cell r="Q191">
            <v>66.000000000000014</v>
          </cell>
          <cell r="R191">
            <v>19.000000000000046</v>
          </cell>
          <cell r="S191">
            <v>17.999999999999989</v>
          </cell>
          <cell r="T191">
            <v>73.000000000000014</v>
          </cell>
          <cell r="U191">
            <v>11.000000000000004</v>
          </cell>
          <cell r="V191">
            <v>818.99999999999977</v>
          </cell>
          <cell r="W191">
            <v>1020</v>
          </cell>
          <cell r="Y191">
            <v>13164.402391656628</v>
          </cell>
          <cell r="Z191">
            <v>48597.839214551117</v>
          </cell>
          <cell r="AA191">
            <v>13044.997381301526</v>
          </cell>
          <cell r="AB191">
            <v>11283.773478562842</v>
          </cell>
          <cell r="AC191">
            <v>32687.121584725719</v>
          </cell>
          <cell r="AD191">
            <v>3721.45615606923</v>
          </cell>
          <cell r="AE191">
            <v>122499.59020686707</v>
          </cell>
          <cell r="AG191">
            <v>91082.549024875392</v>
          </cell>
          <cell r="AH191">
            <v>31417.041181991677</v>
          </cell>
          <cell r="AI191">
            <v>0.25646650024654943</v>
          </cell>
        </row>
        <row r="192">
          <cell r="E192">
            <v>4271</v>
          </cell>
          <cell r="F192" t="str">
            <v>Stocksbridge High School</v>
          </cell>
          <cell r="G192">
            <v>3.7546933667083901E-3</v>
          </cell>
          <cell r="H192">
            <v>6.6332916145181497E-2</v>
          </cell>
          <cell r="I192">
            <v>3.7546933667083901E-3</v>
          </cell>
          <cell r="J192">
            <v>0.22403003754693401</v>
          </cell>
          <cell r="K192">
            <v>5.6320400500625797E-2</v>
          </cell>
          <cell r="L192">
            <v>0.11639549436796</v>
          </cell>
          <cell r="M192">
            <v>0.52941176470588203</v>
          </cell>
          <cell r="N192">
            <v>1</v>
          </cell>
          <cell r="P192">
            <v>3.0000000000000036</v>
          </cell>
          <cell r="Q192">
            <v>53.000000000000014</v>
          </cell>
          <cell r="R192">
            <v>3.0000000000000036</v>
          </cell>
          <cell r="S192">
            <v>179.00000000000028</v>
          </cell>
          <cell r="T192">
            <v>45.000000000000014</v>
          </cell>
          <cell r="U192">
            <v>93.000000000000043</v>
          </cell>
          <cell r="V192">
            <v>422.99999999999972</v>
          </cell>
          <cell r="W192">
            <v>799</v>
          </cell>
          <cell r="Y192">
            <v>2820.9433696407159</v>
          </cell>
          <cell r="Z192">
            <v>39025.537551078924</v>
          </cell>
          <cell r="AA192">
            <v>2059.7364286265542</v>
          </cell>
          <cell r="AB192">
            <v>112210.85848126406</v>
          </cell>
          <cell r="AC192">
            <v>20149.595497433664</v>
          </cell>
          <cell r="AD192">
            <v>31463.220228585313</v>
          </cell>
          <cell r="AE192">
            <v>207729.89155662921</v>
          </cell>
          <cell r="AG192">
            <v>147405.5454026091</v>
          </cell>
          <cell r="AH192">
            <v>60324.34615402011</v>
          </cell>
          <cell r="AI192">
            <v>0.29039800532305721</v>
          </cell>
        </row>
        <row r="193">
          <cell r="E193">
            <v>4234</v>
          </cell>
          <cell r="F193" t="str">
            <v>Tapton School</v>
          </cell>
          <cell r="G193">
            <v>2.2522522522522501E-3</v>
          </cell>
          <cell r="H193">
            <v>4.72972972972973E-2</v>
          </cell>
          <cell r="I193">
            <v>9.7597597597597601E-3</v>
          </cell>
          <cell r="J193">
            <v>8.2582582582582595E-3</v>
          </cell>
          <cell r="K193">
            <v>9.0840840840840806E-2</v>
          </cell>
          <cell r="L193">
            <v>6.7567567567567597E-3</v>
          </cell>
          <cell r="M193">
            <v>0.834834834834835</v>
          </cell>
          <cell r="N193">
            <v>1.0000000000000002</v>
          </cell>
          <cell r="P193">
            <v>3.0045045045045016</v>
          </cell>
          <cell r="Q193">
            <v>63.094594594594597</v>
          </cell>
          <cell r="R193">
            <v>13.01951951951952</v>
          </cell>
          <cell r="S193">
            <v>11.016516516516518</v>
          </cell>
          <cell r="T193">
            <v>121.18168168168164</v>
          </cell>
          <cell r="U193">
            <v>9.0135135135135176</v>
          </cell>
          <cell r="V193">
            <v>1113.6696696696699</v>
          </cell>
          <cell r="W193">
            <v>1334</v>
          </cell>
          <cell r="Y193">
            <v>2825.1790203458759</v>
          </cell>
          <cell r="Z193">
            <v>46458.499445687776</v>
          </cell>
          <cell r="AA193">
            <v>8938.9262125229379</v>
          </cell>
          <cell r="AB193">
            <v>6905.9931608454808</v>
          </cell>
          <cell r="AC193">
            <v>54261.374835214468</v>
          </cell>
          <cell r="AD193">
            <v>3049.3995775161875</v>
          </cell>
          <cell r="AE193">
            <v>122439.37225213271</v>
          </cell>
          <cell r="AG193">
            <v>105348.17900882913</v>
          </cell>
          <cell r="AH193">
            <v>17091.193243303584</v>
          </cell>
          <cell r="AI193">
            <v>0.13958903030071587</v>
          </cell>
        </row>
        <row r="194">
          <cell r="E194">
            <v>4276</v>
          </cell>
          <cell r="F194" t="str">
            <v>The Birley Academy</v>
          </cell>
          <cell r="G194">
            <v>3.9142590866728798E-2</v>
          </cell>
          <cell r="H194">
            <v>6.1509785647716697E-2</v>
          </cell>
          <cell r="I194">
            <v>0.108108108108108</v>
          </cell>
          <cell r="J194">
            <v>0.123951537744641</v>
          </cell>
          <cell r="K194">
            <v>8.94687791239515E-2</v>
          </cell>
          <cell r="L194">
            <v>9.6924510717614196E-2</v>
          </cell>
          <cell r="M194">
            <v>0.48089468779124001</v>
          </cell>
          <cell r="N194">
            <v>1.0000000000000002</v>
          </cell>
          <cell r="P194">
            <v>42.078285181733456</v>
          </cell>
          <cell r="Q194">
            <v>66.123019571295444</v>
          </cell>
          <cell r="R194">
            <v>116.2162162162161</v>
          </cell>
          <cell r="S194">
            <v>133.24790307548909</v>
          </cell>
          <cell r="T194">
            <v>96.178937558247867</v>
          </cell>
          <cell r="U194">
            <v>104.19384902143526</v>
          </cell>
          <cell r="V194">
            <v>516.96178937558295</v>
          </cell>
          <cell r="W194">
            <v>1075</v>
          </cell>
          <cell r="Y194">
            <v>39566.819863087345</v>
          </cell>
          <cell r="Z194">
            <v>48688.422325855026</v>
          </cell>
          <cell r="AA194">
            <v>79791.591379226695</v>
          </cell>
          <cell r="AB194">
            <v>83529.953044295369</v>
          </cell>
          <cell r="AC194">
            <v>43065.926381591649</v>
          </cell>
          <cell r="AD194">
            <v>35250.258260488001</v>
          </cell>
          <cell r="AE194">
            <v>329892.97125454404</v>
          </cell>
          <cell r="AG194">
            <v>260546.6640538543</v>
          </cell>
          <cell r="AH194">
            <v>69346.307200689742</v>
          </cell>
          <cell r="AI194">
            <v>0.21020850167547953</v>
          </cell>
        </row>
        <row r="195">
          <cell r="E195">
            <v>4004</v>
          </cell>
          <cell r="F195" t="str">
            <v>UTC Sheffield City Centre</v>
          </cell>
          <cell r="G195">
            <v>8.6378737541528194E-2</v>
          </cell>
          <cell r="H195">
            <v>0.162790697674419</v>
          </cell>
          <cell r="I195">
            <v>6.9767441860465101E-2</v>
          </cell>
          <cell r="J195">
            <v>6.9767441860465101E-2</v>
          </cell>
          <cell r="K195">
            <v>6.6445182724252497E-2</v>
          </cell>
          <cell r="L195">
            <v>7.9734219269102999E-2</v>
          </cell>
          <cell r="M195">
            <v>0.46511627906976699</v>
          </cell>
          <cell r="N195">
            <v>0.99999999999999978</v>
          </cell>
          <cell r="P195">
            <v>25.999999999999986</v>
          </cell>
          <cell r="Q195">
            <v>49.000000000000121</v>
          </cell>
          <cell r="R195">
            <v>20.999999999999996</v>
          </cell>
          <cell r="S195">
            <v>20.999999999999996</v>
          </cell>
          <cell r="T195">
            <v>20</v>
          </cell>
          <cell r="U195">
            <v>24.000000000000004</v>
          </cell>
          <cell r="V195">
            <v>139.99999999999986</v>
          </cell>
          <cell r="W195">
            <v>301</v>
          </cell>
          <cell r="Y195">
            <v>24448.175870219493</v>
          </cell>
          <cell r="Z195">
            <v>36080.213962318332</v>
          </cell>
          <cell r="AA195">
            <v>14418.155000385859</v>
          </cell>
          <cell r="AB195">
            <v>13164.402391656655</v>
          </cell>
          <cell r="AC195">
            <v>8955.3757766371818</v>
          </cell>
          <cell r="AD195">
            <v>8119.5407041510452</v>
          </cell>
          <cell r="AE195">
            <v>105185.86370536857</v>
          </cell>
          <cell r="AG195">
            <v>82572.36049187652</v>
          </cell>
          <cell r="AH195">
            <v>22613.503213492048</v>
          </cell>
          <cell r="AI195">
            <v>0.21498614373537611</v>
          </cell>
        </row>
        <row r="196">
          <cell r="E196">
            <v>4010</v>
          </cell>
          <cell r="F196" t="str">
            <v>UTC Sheffield Olympic Legacy Park</v>
          </cell>
          <cell r="G196">
            <v>7.7181208053691303E-2</v>
          </cell>
          <cell r="H196">
            <v>0.17114093959731499</v>
          </cell>
          <cell r="I196">
            <v>0.10402684563758401</v>
          </cell>
          <cell r="J196">
            <v>6.0402684563758399E-2</v>
          </cell>
          <cell r="K196">
            <v>0.11744966442953</v>
          </cell>
          <cell r="L196">
            <v>8.7248322147651006E-2</v>
          </cell>
          <cell r="M196">
            <v>0.38255033557047002</v>
          </cell>
          <cell r="N196">
            <v>0.99999999999999978</v>
          </cell>
          <cell r="P196">
            <v>23.000000000000007</v>
          </cell>
          <cell r="Q196">
            <v>50.999999999999865</v>
          </cell>
          <cell r="R196">
            <v>31.000000000000036</v>
          </cell>
          <cell r="S196">
            <v>18.000000000000004</v>
          </cell>
          <cell r="T196">
            <v>34.999999999999943</v>
          </cell>
          <cell r="U196">
            <v>26</v>
          </cell>
          <cell r="V196">
            <v>114.00000000000007</v>
          </cell>
          <cell r="W196">
            <v>298</v>
          </cell>
          <cell r="Y196">
            <v>21627.232500578801</v>
          </cell>
          <cell r="Z196">
            <v>37552.875756698479</v>
          </cell>
          <cell r="AA196">
            <v>21283.943095807725</v>
          </cell>
          <cell r="AB196">
            <v>11283.773478562851</v>
          </cell>
          <cell r="AC196">
            <v>15671.907609115042</v>
          </cell>
          <cell r="AD196">
            <v>8796.1690961636305</v>
          </cell>
          <cell r="AE196">
            <v>116215.90153692653</v>
          </cell>
          <cell r="AG196">
            <v>97583.549298717</v>
          </cell>
          <cell r="AH196">
            <v>18632.352238209525</v>
          </cell>
          <cell r="AI196">
            <v>0.16032532546580355</v>
          </cell>
        </row>
        <row r="197">
          <cell r="E197">
            <v>4013</v>
          </cell>
          <cell r="F197" t="str">
            <v>Westfield School</v>
          </cell>
          <cell r="G197">
            <v>5.3394355453851997E-3</v>
          </cell>
          <cell r="H197">
            <v>5.1868802440884799E-2</v>
          </cell>
          <cell r="I197">
            <v>3.9664378337147199E-2</v>
          </cell>
          <cell r="J197">
            <v>3.8901601830663601E-2</v>
          </cell>
          <cell r="K197">
            <v>5.64454614797864E-2</v>
          </cell>
          <cell r="L197">
            <v>0.24866514111365401</v>
          </cell>
          <cell r="M197">
            <v>0.559115179252479</v>
          </cell>
          <cell r="N197">
            <v>1.0000000000000002</v>
          </cell>
          <cell r="P197">
            <v>6.9999999999999964</v>
          </cell>
          <cell r="Q197">
            <v>67.999999999999972</v>
          </cell>
          <cell r="R197">
            <v>51.999999999999979</v>
          </cell>
          <cell r="S197">
            <v>50.999999999999979</v>
          </cell>
          <cell r="T197">
            <v>73.999999999999972</v>
          </cell>
          <cell r="U197">
            <v>326.0000000000004</v>
          </cell>
          <cell r="V197">
            <v>733</v>
          </cell>
          <cell r="W197">
            <v>1311</v>
          </cell>
          <cell r="Y197">
            <v>6582.2011958283256</v>
          </cell>
          <cell r="Z197">
            <v>50070.501008931416</v>
          </cell>
          <cell r="AA197">
            <v>35702.098096193549</v>
          </cell>
          <cell r="AB197">
            <v>31970.691522594723</v>
          </cell>
          <cell r="AC197">
            <v>33134.890373557559</v>
          </cell>
          <cell r="AD197">
            <v>110290.42789805181</v>
          </cell>
          <cell r="AE197">
            <v>267750.81009515736</v>
          </cell>
          <cell r="AG197">
            <v>187673.91237231862</v>
          </cell>
          <cell r="AH197">
            <v>80076.897722838738</v>
          </cell>
          <cell r="AI197">
            <v>0.29907247598757886</v>
          </cell>
        </row>
        <row r="198">
          <cell r="E198">
            <v>4016</v>
          </cell>
          <cell r="F198" t="str">
            <v>Yewlands Academy</v>
          </cell>
          <cell r="G198">
            <v>0.11228813559322</v>
          </cell>
          <cell r="H198">
            <v>0.38983050847457601</v>
          </cell>
          <cell r="I198">
            <v>7.2033898305084706E-2</v>
          </cell>
          <cell r="J198">
            <v>4.2372881355932203E-3</v>
          </cell>
          <cell r="K198">
            <v>3.49576271186441E-2</v>
          </cell>
          <cell r="L198">
            <v>0.143008474576271</v>
          </cell>
          <cell r="M198">
            <v>0.24364406779660999</v>
          </cell>
          <cell r="N198">
            <v>0.999999999999999</v>
          </cell>
          <cell r="P198">
            <v>105.99999999999967</v>
          </cell>
          <cell r="Q198">
            <v>367.99999999999977</v>
          </cell>
          <cell r="R198">
            <v>67.999999999999957</v>
          </cell>
          <cell r="S198">
            <v>4</v>
          </cell>
          <cell r="T198">
            <v>33.000000000000028</v>
          </cell>
          <cell r="U198">
            <v>134.99999999999983</v>
          </cell>
          <cell r="V198">
            <v>229.99999999999983</v>
          </cell>
          <cell r="W198">
            <v>944</v>
          </cell>
          <cell r="Y198">
            <v>99673.332393971534</v>
          </cell>
          <cell r="Z198">
            <v>270969.77016598172</v>
          </cell>
          <cell r="AA198">
            <v>46687.359048868471</v>
          </cell>
          <cell r="AB198">
            <v>2507.5052174584107</v>
          </cell>
          <cell r="AC198">
            <v>14776.370031451363</v>
          </cell>
          <cell r="AD198">
            <v>45672.41646084957</v>
          </cell>
          <cell r="AE198">
            <v>480286.75331858103</v>
          </cell>
          <cell r="AG198">
            <v>355217.39005837834</v>
          </cell>
          <cell r="AH198">
            <v>125069.36326020269</v>
          </cell>
          <cell r="AI198">
            <v>0.26040560643412625</v>
          </cell>
        </row>
        <row r="199">
          <cell r="E199">
            <v>4014</v>
          </cell>
          <cell r="F199" t="str">
            <v>Astrea Academy</v>
          </cell>
          <cell r="G199">
            <v>2.8455284552845499E-2</v>
          </cell>
          <cell r="H199">
            <v>0.19647696476964799</v>
          </cell>
          <cell r="I199">
            <v>0.474254742547426</v>
          </cell>
          <cell r="J199">
            <v>7.4525745257452605E-2</v>
          </cell>
          <cell r="K199">
            <v>0.18021680216802199</v>
          </cell>
          <cell r="L199">
            <v>2.7100271002710001E-2</v>
          </cell>
          <cell r="M199">
            <v>1.8970189701897001E-2</v>
          </cell>
          <cell r="N199">
            <v>1.0000000000000011</v>
          </cell>
          <cell r="P199">
            <v>20.999999999999979</v>
          </cell>
          <cell r="Q199">
            <v>145.00000000000023</v>
          </cell>
          <cell r="R199">
            <v>350.0000000000004</v>
          </cell>
          <cell r="S199">
            <v>55.000000000000021</v>
          </cell>
          <cell r="T199">
            <v>133.00000000000023</v>
          </cell>
          <cell r="U199">
            <v>19.999999999999982</v>
          </cell>
          <cell r="V199">
            <v>13.999999999999986</v>
          </cell>
          <cell r="W199">
            <v>738</v>
          </cell>
          <cell r="Y199">
            <v>19746.603587484966</v>
          </cell>
          <cell r="Z199">
            <v>106767.98009257457</v>
          </cell>
          <cell r="AA199">
            <v>240302.58333976462</v>
          </cell>
          <cell r="AB199">
            <v>34478.196740053158</v>
          </cell>
          <cell r="AC199">
            <v>59553.248914637355</v>
          </cell>
          <cell r="AD199">
            <v>6766.2839201258639</v>
          </cell>
          <cell r="AE199">
            <v>467614.89659464051</v>
          </cell>
          <cell r="AG199">
            <v>58579.60663203169</v>
          </cell>
          <cell r="AH199">
            <v>409035.28996260883</v>
          </cell>
          <cell r="AI199">
            <v>0.8747268167489276</v>
          </cell>
        </row>
        <row r="200">
          <cell r="E200">
            <v>4225</v>
          </cell>
          <cell r="F200" t="str">
            <v>Hinde House 3-16 School</v>
          </cell>
          <cell r="G200">
            <v>8.0645161290322606E-2</v>
          </cell>
          <cell r="H200">
            <v>0.331182795698925</v>
          </cell>
          <cell r="I200">
            <v>0.19677419354838699</v>
          </cell>
          <cell r="J200">
            <v>3.97849462365591E-2</v>
          </cell>
          <cell r="K200">
            <v>0.154838709677419</v>
          </cell>
          <cell r="L200">
            <v>6.9892473118279605E-2</v>
          </cell>
          <cell r="M200">
            <v>0.12688172043010801</v>
          </cell>
          <cell r="N200">
            <v>1.0000000000000004</v>
          </cell>
          <cell r="P200">
            <v>75.000000000000028</v>
          </cell>
          <cell r="Q200">
            <v>308.00000000000023</v>
          </cell>
          <cell r="R200">
            <v>182.99999999999989</v>
          </cell>
          <cell r="S200">
            <v>36.999999999999964</v>
          </cell>
          <cell r="T200">
            <v>143.99999999999966</v>
          </cell>
          <cell r="U200">
            <v>65.000000000000028</v>
          </cell>
          <cell r="V200">
            <v>118.00000000000044</v>
          </cell>
          <cell r="W200">
            <v>930</v>
          </cell>
          <cell r="Y200">
            <v>70523.58424101783</v>
          </cell>
          <cell r="Z200">
            <v>226789.91633457199</v>
          </cell>
          <cell r="AA200">
            <v>125643.92214621957</v>
          </cell>
          <cell r="AB200">
            <v>23194.423261490276</v>
          </cell>
          <cell r="AC200">
            <v>64478.705591787555</v>
          </cell>
          <cell r="AD200">
            <v>21990.422740409089</v>
          </cell>
          <cell r="AE200">
            <v>532620.97431549628</v>
          </cell>
          <cell r="AG200">
            <v>151292.21699205888</v>
          </cell>
          <cell r="AH200">
            <v>381328.75732343737</v>
          </cell>
          <cell r="AI200">
            <v>0.71594769209662878</v>
          </cell>
        </row>
        <row r="201">
          <cell r="E201">
            <v>4005</v>
          </cell>
          <cell r="F201" t="str">
            <v>Oasis Academy Don Valley</v>
          </cell>
          <cell r="G201">
            <v>1.9374068554396402E-2</v>
          </cell>
          <cell r="H201">
            <v>0.63785394932935902</v>
          </cell>
          <cell r="I201">
            <v>3.7257824143070002E-2</v>
          </cell>
          <cell r="J201">
            <v>0.222056631892697</v>
          </cell>
          <cell r="K201">
            <v>7.0044709388971699E-2</v>
          </cell>
          <cell r="L201">
            <v>1.4903129657228001E-3</v>
          </cell>
          <cell r="M201">
            <v>1.19225037257824E-2</v>
          </cell>
          <cell r="N201">
            <v>0.99999999999999922</v>
          </cell>
          <cell r="P201">
            <v>12.999999999999986</v>
          </cell>
          <cell r="Q201">
            <v>427.99999999999989</v>
          </cell>
          <cell r="R201">
            <v>24.999999999999972</v>
          </cell>
          <cell r="S201">
            <v>148.99999999999969</v>
          </cell>
          <cell r="T201">
            <v>47.000000000000007</v>
          </cell>
          <cell r="U201">
            <v>0.99999999999999889</v>
          </cell>
          <cell r="V201">
            <v>7.9999999999999911</v>
          </cell>
          <cell r="W201">
            <v>671</v>
          </cell>
          <cell r="Y201">
            <v>12224.087935109741</v>
          </cell>
          <cell r="Z201">
            <v>315149.6239973919</v>
          </cell>
          <cell r="AA201">
            <v>17164.470238554579</v>
          </cell>
          <cell r="AB201">
            <v>93404.569350325604</v>
          </cell>
          <cell r="AC201">
            <v>21045.133075097379</v>
          </cell>
          <cell r="AD201">
            <v>338.31419600629312</v>
          </cell>
          <cell r="AE201">
            <v>459326.19879248552</v>
          </cell>
          <cell r="AG201">
            <v>144952.12941520163</v>
          </cell>
          <cell r="AH201">
            <v>314374.06937728391</v>
          </cell>
          <cell r="AI201">
            <v>0.68442442474158083</v>
          </cell>
        </row>
        <row r="203">
          <cell r="F203" t="str">
            <v>Total Secondary</v>
          </cell>
          <cell r="P203">
            <v>2365.0709650445765</v>
          </cell>
          <cell r="Q203">
            <v>5598.4263749720831</v>
          </cell>
          <cell r="R203">
            <v>3237.3760989898819</v>
          </cell>
          <cell r="S203">
            <v>1614.9961961870617</v>
          </cell>
          <cell r="T203">
            <v>2408.9876584154349</v>
          </cell>
          <cell r="U203">
            <v>2062.6592792562383</v>
          </cell>
          <cell r="V203">
            <v>13381.483427134721</v>
          </cell>
          <cell r="W203">
            <v>30669</v>
          </cell>
          <cell r="X203">
            <v>0</v>
          </cell>
          <cell r="Y203">
            <v>2223910.4191907533</v>
          </cell>
          <cell r="Z203">
            <v>4122294.315536296</v>
          </cell>
          <cell r="AA203">
            <v>2222713.828084792</v>
          </cell>
          <cell r="AB203">
            <v>1012402.8470286361</v>
          </cell>
          <cell r="AC203">
            <v>1078669.4861195753</v>
          </cell>
          <cell r="AD203">
            <v>697826.91569649521</v>
          </cell>
          <cell r="AE203">
            <v>11357817.811656548</v>
          </cell>
          <cell r="AG203">
            <v>7773086.5117709925</v>
          </cell>
          <cell r="AH203">
            <v>3584731.2998855538</v>
          </cell>
          <cell r="AI203">
            <v>0.31561796106700513</v>
          </cell>
        </row>
        <row r="204">
          <cell r="AE204">
            <v>0</v>
          </cell>
        </row>
        <row r="205">
          <cell r="F205" t="str">
            <v>Total All Schools</v>
          </cell>
          <cell r="P205">
            <v>5846.1023730323368</v>
          </cell>
          <cell r="Q205">
            <v>14042.727113530464</v>
          </cell>
          <cell r="R205">
            <v>7806.919604563237</v>
          </cell>
          <cell r="S205">
            <v>4039.5597775416536</v>
          </cell>
          <cell r="T205">
            <v>6031.2102341942718</v>
          </cell>
          <cell r="U205">
            <v>5021.7206607889902</v>
          </cell>
          <cell r="V205">
            <v>32220.760236349037</v>
          </cell>
          <cell r="W205">
            <v>75009</v>
          </cell>
          <cell r="X205">
            <v>0</v>
          </cell>
          <cell r="Y205">
            <v>4522366.6273942403</v>
          </cell>
          <cell r="Z205">
            <v>8344995.0159958685</v>
          </cell>
          <cell r="AA205">
            <v>4374672.5386580518</v>
          </cell>
          <cell r="AB205">
            <v>2060045.0078606447</v>
          </cell>
          <cell r="AC205">
            <v>2081065.5952201504</v>
          </cell>
          <cell r="AD205">
            <v>1373040.569158874</v>
          </cell>
          <cell r="AE205">
            <v>22756185.354287826</v>
          </cell>
          <cell r="AG205" t="e">
            <v>#N/A</v>
          </cell>
          <cell r="AH205" t="e">
            <v>#N/A</v>
          </cell>
          <cell r="AI205" t="e">
            <v>#N/A</v>
          </cell>
        </row>
        <row r="206">
          <cell r="W206">
            <v>0</v>
          </cell>
          <cell r="AE206">
            <v>0</v>
          </cell>
        </row>
      </sheetData>
      <sheetData sheetId="29"/>
      <sheetData sheetId="30"/>
      <sheetData sheetId="31"/>
      <sheetData sheetId="32"/>
      <sheetData sheetId="33"/>
      <sheetData sheetId="34"/>
      <sheetData sheetId="35"/>
      <sheetData sheetId="36">
        <row r="5">
          <cell r="E5">
            <v>3582</v>
          </cell>
        </row>
        <row r="6">
          <cell r="E6">
            <v>5022</v>
          </cell>
        </row>
        <row r="7">
          <cell r="E7">
            <v>5661</v>
          </cell>
        </row>
        <row r="8">
          <cell r="E8">
            <v>441</v>
          </cell>
        </row>
        <row r="9">
          <cell r="E9">
            <v>490</v>
          </cell>
        </row>
        <row r="10">
          <cell r="E10">
            <v>738</v>
          </cell>
        </row>
        <row r="11">
          <cell r="E11">
            <v>1200</v>
          </cell>
        </row>
        <row r="12">
          <cell r="E12">
            <v>228.1850784428903</v>
          </cell>
        </row>
        <row r="13">
          <cell r="E13">
            <v>276.735095132867</v>
          </cell>
        </row>
        <row r="14">
          <cell r="E14">
            <v>432.09514854079231</v>
          </cell>
        </row>
        <row r="15">
          <cell r="E15">
            <v>470.93516189277364</v>
          </cell>
        </row>
        <row r="16">
          <cell r="E16">
            <v>500.06517190675959</v>
          </cell>
        </row>
        <row r="17">
          <cell r="E17">
            <v>660.28022698368261</v>
          </cell>
        </row>
        <row r="18">
          <cell r="E18">
            <v>338.31419600629351</v>
          </cell>
        </row>
        <row r="19">
          <cell r="E19">
            <v>447.76878883185907</v>
          </cell>
        </row>
        <row r="20">
          <cell r="E20">
            <v>626.87630436460267</v>
          </cell>
        </row>
        <row r="21">
          <cell r="E21">
            <v>686.57880954218388</v>
          </cell>
        </row>
        <row r="22">
          <cell r="E22">
            <v>736.33089719016823</v>
          </cell>
        </row>
        <row r="23">
          <cell r="E23">
            <v>940.31445654690413</v>
          </cell>
        </row>
        <row r="24">
          <cell r="E24">
            <v>960</v>
          </cell>
        </row>
        <row r="25">
          <cell r="E25">
            <v>1380</v>
          </cell>
        </row>
        <row r="27">
          <cell r="E27">
            <v>1170</v>
          </cell>
        </row>
        <row r="28">
          <cell r="E28">
            <v>1775</v>
          </cell>
        </row>
        <row r="29">
          <cell r="E29">
            <v>590</v>
          </cell>
        </row>
        <row r="30">
          <cell r="E30">
            <v>1585</v>
          </cell>
        </row>
      </sheetData>
      <sheetData sheetId="37">
        <row r="1">
          <cell r="D1" t="str">
            <v>Indicative School Budget Shares - 2024-25</v>
          </cell>
          <cell r="Z1">
            <v>45729.438114583332</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G3" t="str">
            <v>PUPIL LED FUNDING</v>
          </cell>
          <cell r="N3" t="str">
            <v>Primary</v>
          </cell>
        </row>
        <row r="4">
          <cell r="H4" t="str">
            <v>Deprivation</v>
          </cell>
          <cell r="N4">
            <v>134400</v>
          </cell>
          <cell r="Z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24-25</v>
          </cell>
          <cell r="Z5" t="str">
            <v>TOTAL Budget Share</v>
          </cell>
        </row>
        <row r="6">
          <cell r="F6" t="str">
            <v>FTE</v>
          </cell>
          <cell r="G6" t="str">
            <v>£</v>
          </cell>
          <cell r="H6" t="str">
            <v>£</v>
          </cell>
          <cell r="J6" t="str">
            <v>£</v>
          </cell>
          <cell r="K6" t="str">
            <v>£</v>
          </cell>
          <cell r="L6" t="str">
            <v>£</v>
          </cell>
          <cell r="M6" t="str">
            <v>£</v>
          </cell>
          <cell r="N6" t="str">
            <v>£</v>
          </cell>
          <cell r="O6" t="str">
            <v>£</v>
          </cell>
          <cell r="Q6" t="str">
            <v>£</v>
          </cell>
          <cell r="S6" t="str">
            <v>£</v>
          </cell>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9">
          <cell r="D9">
            <v>2001</v>
          </cell>
          <cell r="E9" t="str">
            <v>Abbey Lane Primary School</v>
          </cell>
          <cell r="F9">
            <v>542</v>
          </cell>
          <cell r="G9">
            <v>1941444</v>
          </cell>
          <cell r="H9">
            <v>35279.999999999971</v>
          </cell>
          <cell r="I9">
            <v>59039.999999999949</v>
          </cell>
          <cell r="J9">
            <v>57104.529630750585</v>
          </cell>
          <cell r="K9">
            <v>141949.70380595533</v>
          </cell>
          <cell r="L9">
            <v>19279.875259875265</v>
          </cell>
          <cell r="M9">
            <v>2254098.1086965813</v>
          </cell>
          <cell r="N9">
            <v>134400</v>
          </cell>
          <cell r="O9">
            <v>0</v>
          </cell>
          <cell r="P9">
            <v>110121.89130341916</v>
          </cell>
          <cell r="Q9">
            <v>110121.89130341916</v>
          </cell>
          <cell r="R9">
            <v>0</v>
          </cell>
          <cell r="S9">
            <v>0</v>
          </cell>
          <cell r="T9">
            <v>0</v>
          </cell>
          <cell r="U9">
            <v>0</v>
          </cell>
          <cell r="V9">
            <v>0</v>
          </cell>
          <cell r="W9">
            <v>0</v>
          </cell>
          <cell r="X9">
            <v>0</v>
          </cell>
          <cell r="Y9">
            <v>52067.6</v>
          </cell>
          <cell r="Z9">
            <v>2550687.6</v>
          </cell>
        </row>
        <row r="10">
          <cell r="D10">
            <v>2046</v>
          </cell>
          <cell r="E10" t="str">
            <v>Abbeyfield Primary Academy</v>
          </cell>
          <cell r="F10">
            <v>383</v>
          </cell>
          <cell r="G10">
            <v>1371906</v>
          </cell>
          <cell r="H10">
            <v>76293.000000000044</v>
          </cell>
          <cell r="I10">
            <v>129149.99999999991</v>
          </cell>
          <cell r="J10">
            <v>139090.9428151139</v>
          </cell>
          <cell r="K10">
            <v>139902.88732394361</v>
          </cell>
          <cell r="L10">
            <v>85854.86322188456</v>
          </cell>
          <cell r="M10">
            <v>1942197.693360942</v>
          </cell>
          <cell r="N10">
            <v>134400</v>
          </cell>
          <cell r="O10">
            <v>34727.472251309016</v>
          </cell>
          <cell r="P10">
            <v>0</v>
          </cell>
          <cell r="Q10">
            <v>0</v>
          </cell>
          <cell r="R10">
            <v>0</v>
          </cell>
          <cell r="S10">
            <v>0</v>
          </cell>
          <cell r="T10">
            <v>0</v>
          </cell>
          <cell r="U10">
            <v>0</v>
          </cell>
          <cell r="V10">
            <v>0</v>
          </cell>
          <cell r="W10">
            <v>0</v>
          </cell>
          <cell r="X10">
            <v>0</v>
          </cell>
          <cell r="Y10">
            <v>6195.2</v>
          </cell>
          <cell r="Z10">
            <v>2117520.3656122512</v>
          </cell>
        </row>
        <row r="11">
          <cell r="D11">
            <v>2048</v>
          </cell>
          <cell r="E11" t="str">
            <v>Acres Hill Community Primary School</v>
          </cell>
          <cell r="F11">
            <v>204</v>
          </cell>
          <cell r="G11">
            <v>730728</v>
          </cell>
          <cell r="H11">
            <v>41895.000000000007</v>
          </cell>
          <cell r="I11">
            <v>70848.000000000058</v>
          </cell>
          <cell r="J11">
            <v>75660.346009659595</v>
          </cell>
          <cell r="K11">
            <v>112024.13793103443</v>
          </cell>
          <cell r="L11">
            <v>36776.666666666722</v>
          </cell>
          <cell r="M11">
            <v>1067932.1506073608</v>
          </cell>
          <cell r="N11">
            <v>134400</v>
          </cell>
          <cell r="O11">
            <v>11289.599999999919</v>
          </cell>
          <cell r="P11">
            <v>0</v>
          </cell>
          <cell r="Q11">
            <v>0</v>
          </cell>
          <cell r="R11">
            <v>0</v>
          </cell>
          <cell r="S11">
            <v>0</v>
          </cell>
          <cell r="T11">
            <v>0</v>
          </cell>
          <cell r="U11">
            <v>0</v>
          </cell>
          <cell r="V11">
            <v>0</v>
          </cell>
          <cell r="W11">
            <v>0</v>
          </cell>
          <cell r="X11">
            <v>0</v>
          </cell>
          <cell r="Y11">
            <v>4582.3999999999996</v>
          </cell>
          <cell r="Z11">
            <v>1218204.1506073608</v>
          </cell>
        </row>
        <row r="12">
          <cell r="D12">
            <v>2342</v>
          </cell>
          <cell r="E12" t="str">
            <v>Angram Bank Primary School</v>
          </cell>
          <cell r="F12">
            <v>185</v>
          </cell>
          <cell r="G12">
            <v>662670</v>
          </cell>
          <cell r="H12">
            <v>36603.000000000029</v>
          </cell>
          <cell r="I12">
            <v>61254.000000000051</v>
          </cell>
          <cell r="J12">
            <v>56614.17446218172</v>
          </cell>
          <cell r="K12">
            <v>60319.763421292097</v>
          </cell>
          <cell r="L12">
            <v>690.82278481012634</v>
          </cell>
          <cell r="M12">
            <v>878151.76066828391</v>
          </cell>
          <cell r="N12">
            <v>134400</v>
          </cell>
          <cell r="O12">
            <v>0</v>
          </cell>
          <cell r="P12">
            <v>0</v>
          </cell>
          <cell r="Q12">
            <v>0</v>
          </cell>
          <cell r="R12">
            <v>0</v>
          </cell>
          <cell r="S12">
            <v>0</v>
          </cell>
          <cell r="T12">
            <v>0</v>
          </cell>
          <cell r="U12">
            <v>0</v>
          </cell>
          <cell r="V12">
            <v>0</v>
          </cell>
          <cell r="W12">
            <v>0</v>
          </cell>
          <cell r="X12">
            <v>0</v>
          </cell>
          <cell r="Y12">
            <v>19200</v>
          </cell>
          <cell r="Z12">
            <v>1031751.7606682839</v>
          </cell>
        </row>
        <row r="13">
          <cell r="D13">
            <v>2343</v>
          </cell>
          <cell r="E13" t="str">
            <v>Anns Grove Primary School</v>
          </cell>
          <cell r="F13">
            <v>354</v>
          </cell>
          <cell r="G13">
            <v>1268028</v>
          </cell>
          <cell r="H13">
            <v>56448.000000000036</v>
          </cell>
          <cell r="I13">
            <v>95202</v>
          </cell>
          <cell r="J13">
            <v>115650.99475719337</v>
          </cell>
          <cell r="K13">
            <v>132829.13921815204</v>
          </cell>
          <cell r="L13">
            <v>55224.000000000015</v>
          </cell>
          <cell r="M13">
            <v>1723382.1339753454</v>
          </cell>
          <cell r="N13">
            <v>134400</v>
          </cell>
          <cell r="O13">
            <v>0</v>
          </cell>
          <cell r="P13">
            <v>0</v>
          </cell>
          <cell r="Q13">
            <v>0</v>
          </cell>
          <cell r="R13">
            <v>0</v>
          </cell>
          <cell r="S13">
            <v>0</v>
          </cell>
          <cell r="T13">
            <v>0</v>
          </cell>
          <cell r="U13">
            <v>0</v>
          </cell>
          <cell r="V13">
            <v>0</v>
          </cell>
          <cell r="W13">
            <v>0</v>
          </cell>
          <cell r="X13">
            <v>0</v>
          </cell>
          <cell r="Y13">
            <v>46862.58</v>
          </cell>
          <cell r="Z13">
            <v>1904644.7139753455</v>
          </cell>
        </row>
        <row r="14">
          <cell r="D14">
            <v>3429</v>
          </cell>
          <cell r="E14" t="str">
            <v>Arbourthorne Community Primary School</v>
          </cell>
          <cell r="F14">
            <v>417</v>
          </cell>
          <cell r="G14">
            <v>1493694</v>
          </cell>
          <cell r="H14">
            <v>119069.99999999996</v>
          </cell>
          <cell r="I14">
            <v>199997.99999999988</v>
          </cell>
          <cell r="J14">
            <v>215503.81408346849</v>
          </cell>
          <cell r="K14">
            <v>294352.05081669695</v>
          </cell>
          <cell r="L14">
            <v>36321.977715877467</v>
          </cell>
          <cell r="M14">
            <v>2358939.8426160426</v>
          </cell>
          <cell r="N14">
            <v>134400</v>
          </cell>
          <cell r="O14">
            <v>5740.7999999999829</v>
          </cell>
          <cell r="P14">
            <v>0</v>
          </cell>
          <cell r="Q14">
            <v>0</v>
          </cell>
          <cell r="R14">
            <v>0</v>
          </cell>
          <cell r="S14">
            <v>0</v>
          </cell>
          <cell r="T14">
            <v>0</v>
          </cell>
          <cell r="U14">
            <v>0</v>
          </cell>
          <cell r="V14">
            <v>0</v>
          </cell>
          <cell r="W14">
            <v>0</v>
          </cell>
          <cell r="X14">
            <v>0</v>
          </cell>
          <cell r="Y14">
            <v>60928</v>
          </cell>
          <cell r="Z14">
            <v>2560008.6426160424</v>
          </cell>
        </row>
        <row r="15">
          <cell r="D15">
            <v>2340</v>
          </cell>
          <cell r="E15" t="str">
            <v>Athelstan Primary School</v>
          </cell>
          <cell r="F15">
            <v>618</v>
          </cell>
          <cell r="G15">
            <v>2213676</v>
          </cell>
          <cell r="H15">
            <v>91287.000000000116</v>
          </cell>
          <cell r="I15">
            <v>154979.99999999983</v>
          </cell>
          <cell r="J15">
            <v>162375.53081962693</v>
          </cell>
          <cell r="K15">
            <v>190713.41670547202</v>
          </cell>
          <cell r="L15">
            <v>31075.568181818169</v>
          </cell>
          <cell r="M15">
            <v>2844107.5157069173</v>
          </cell>
          <cell r="N15">
            <v>134400</v>
          </cell>
          <cell r="O15">
            <v>0</v>
          </cell>
          <cell r="P15">
            <v>0</v>
          </cell>
          <cell r="Q15">
            <v>0</v>
          </cell>
          <cell r="R15">
            <v>0</v>
          </cell>
          <cell r="S15">
            <v>0</v>
          </cell>
          <cell r="T15">
            <v>0</v>
          </cell>
          <cell r="U15">
            <v>0</v>
          </cell>
          <cell r="V15">
            <v>0</v>
          </cell>
          <cell r="W15">
            <v>0</v>
          </cell>
          <cell r="X15">
            <v>0</v>
          </cell>
          <cell r="Y15">
            <v>37896.400000000001</v>
          </cell>
          <cell r="Z15">
            <v>3016403.9157069176</v>
          </cell>
        </row>
        <row r="16">
          <cell r="D16">
            <v>2281</v>
          </cell>
          <cell r="E16" t="str">
            <v>Ballifield Primary School</v>
          </cell>
          <cell r="F16">
            <v>414</v>
          </cell>
          <cell r="G16">
            <v>1482948</v>
          </cell>
          <cell r="H16">
            <v>31752.000000000025</v>
          </cell>
          <cell r="I16">
            <v>53136.000000000044</v>
          </cell>
          <cell r="J16">
            <v>50399.772325864767</v>
          </cell>
          <cell r="K16">
            <v>173152.78890600923</v>
          </cell>
          <cell r="L16">
            <v>10350</v>
          </cell>
          <cell r="M16">
            <v>1801738.5612318739</v>
          </cell>
          <cell r="N16">
            <v>134400</v>
          </cell>
          <cell r="O16">
            <v>0</v>
          </cell>
          <cell r="P16">
            <v>0</v>
          </cell>
          <cell r="Q16">
            <v>0</v>
          </cell>
          <cell r="R16">
            <v>0</v>
          </cell>
          <cell r="S16">
            <v>0</v>
          </cell>
          <cell r="T16">
            <v>0</v>
          </cell>
          <cell r="U16">
            <v>0</v>
          </cell>
          <cell r="V16">
            <v>0</v>
          </cell>
          <cell r="W16">
            <v>0</v>
          </cell>
          <cell r="X16">
            <v>0</v>
          </cell>
          <cell r="Y16">
            <v>28672</v>
          </cell>
          <cell r="Z16">
            <v>1964810.5612318739</v>
          </cell>
        </row>
        <row r="17">
          <cell r="D17">
            <v>2052</v>
          </cell>
          <cell r="E17" t="str">
            <v>Bankwood Community Primary School</v>
          </cell>
          <cell r="F17">
            <v>381</v>
          </cell>
          <cell r="G17">
            <v>1364742</v>
          </cell>
          <cell r="H17">
            <v>112896.00000000004</v>
          </cell>
          <cell r="I17">
            <v>188928.00000000009</v>
          </cell>
          <cell r="J17">
            <v>227403.11654249748</v>
          </cell>
          <cell r="K17">
            <v>212597.99999999991</v>
          </cell>
          <cell r="L17">
            <v>49344.146341463369</v>
          </cell>
          <cell r="M17">
            <v>2155911.2628839607</v>
          </cell>
          <cell r="N17">
            <v>134400</v>
          </cell>
          <cell r="O17">
            <v>21254.399999999838</v>
          </cell>
          <cell r="P17">
            <v>0</v>
          </cell>
          <cell r="Q17">
            <v>0</v>
          </cell>
          <cell r="R17">
            <v>0</v>
          </cell>
          <cell r="S17">
            <v>0</v>
          </cell>
          <cell r="T17">
            <v>0</v>
          </cell>
          <cell r="U17">
            <v>0</v>
          </cell>
          <cell r="V17">
            <v>0</v>
          </cell>
          <cell r="W17">
            <v>0</v>
          </cell>
          <cell r="X17">
            <v>0</v>
          </cell>
          <cell r="Y17">
            <v>28774.69</v>
          </cell>
          <cell r="Z17">
            <v>2340340.3528839606</v>
          </cell>
        </row>
        <row r="18">
          <cell r="D18">
            <v>2274</v>
          </cell>
          <cell r="E18" t="str">
            <v>Beck Primary School</v>
          </cell>
          <cell r="F18">
            <v>622</v>
          </cell>
          <cell r="G18">
            <v>2228004</v>
          </cell>
          <cell r="H18">
            <v>145529.99999999994</v>
          </cell>
          <cell r="I18">
            <v>245753.99999999997</v>
          </cell>
          <cell r="J18">
            <v>320609.74521559878</v>
          </cell>
          <cell r="K18">
            <v>311856.33809307084</v>
          </cell>
          <cell r="L18">
            <v>41156.635514018555</v>
          </cell>
          <cell r="M18">
            <v>3292910.7188226883</v>
          </cell>
          <cell r="N18">
            <v>134400</v>
          </cell>
          <cell r="O18">
            <v>0</v>
          </cell>
          <cell r="P18">
            <v>0</v>
          </cell>
          <cell r="Q18">
            <v>0</v>
          </cell>
          <cell r="R18">
            <v>0</v>
          </cell>
          <cell r="S18">
            <v>0</v>
          </cell>
          <cell r="T18">
            <v>0</v>
          </cell>
          <cell r="U18">
            <v>0</v>
          </cell>
          <cell r="V18">
            <v>0</v>
          </cell>
          <cell r="W18">
            <v>0</v>
          </cell>
          <cell r="X18">
            <v>0</v>
          </cell>
          <cell r="Y18">
            <v>12083.2</v>
          </cell>
          <cell r="Z18">
            <v>3439393.9188226885</v>
          </cell>
        </row>
        <row r="19">
          <cell r="D19">
            <v>2241</v>
          </cell>
          <cell r="E19" t="str">
            <v>Beighton Nursery Infant School</v>
          </cell>
          <cell r="F19">
            <v>224</v>
          </cell>
          <cell r="G19">
            <v>802368</v>
          </cell>
          <cell r="H19">
            <v>17640.00000000004</v>
          </cell>
          <cell r="I19">
            <v>29520.000000000069</v>
          </cell>
          <cell r="J19">
            <v>19347.181650955717</v>
          </cell>
          <cell r="K19">
            <v>59404.800000000025</v>
          </cell>
          <cell r="L19">
            <v>6126.6225165562873</v>
          </cell>
          <cell r="M19">
            <v>934406.60416751215</v>
          </cell>
          <cell r="N19">
            <v>134400</v>
          </cell>
          <cell r="O19">
            <v>0</v>
          </cell>
          <cell r="P19">
            <v>0</v>
          </cell>
          <cell r="Q19">
            <v>0</v>
          </cell>
          <cell r="R19">
            <v>0</v>
          </cell>
          <cell r="S19">
            <v>0</v>
          </cell>
          <cell r="T19">
            <v>11708.846954035253</v>
          </cell>
          <cell r="U19">
            <v>11708.846954035253</v>
          </cell>
          <cell r="V19">
            <v>0</v>
          </cell>
          <cell r="W19">
            <v>0</v>
          </cell>
          <cell r="X19">
            <v>0</v>
          </cell>
          <cell r="Y19">
            <v>23958.237499999999</v>
          </cell>
          <cell r="Z19">
            <v>1104473.6886215475</v>
          </cell>
        </row>
        <row r="20">
          <cell r="D20">
            <v>2353</v>
          </cell>
          <cell r="E20" t="str">
            <v>Birley Primary Academy</v>
          </cell>
          <cell r="F20">
            <v>527</v>
          </cell>
          <cell r="G20">
            <v>1887714</v>
          </cell>
          <cell r="H20">
            <v>65709.000000000044</v>
          </cell>
          <cell r="I20">
            <v>111438</v>
          </cell>
          <cell r="J20">
            <v>79982.562010711408</v>
          </cell>
          <cell r="K20">
            <v>160457.72213571766</v>
          </cell>
          <cell r="L20">
            <v>6629.6375266524574</v>
          </cell>
          <cell r="M20">
            <v>2311930.9216730813</v>
          </cell>
          <cell r="N20">
            <v>134400</v>
          </cell>
          <cell r="O20">
            <v>0</v>
          </cell>
          <cell r="P20">
            <v>0</v>
          </cell>
          <cell r="Q20">
            <v>0</v>
          </cell>
          <cell r="R20">
            <v>0</v>
          </cell>
          <cell r="S20">
            <v>0</v>
          </cell>
          <cell r="T20">
            <v>0</v>
          </cell>
          <cell r="U20">
            <v>0</v>
          </cell>
          <cell r="V20">
            <v>0</v>
          </cell>
          <cell r="W20">
            <v>0</v>
          </cell>
          <cell r="X20">
            <v>0</v>
          </cell>
          <cell r="Y20">
            <v>5241.4782999999998</v>
          </cell>
          <cell r="Z20">
            <v>2451572.399973081</v>
          </cell>
        </row>
        <row r="21">
          <cell r="D21">
            <v>2323</v>
          </cell>
          <cell r="E21" t="str">
            <v>Birley Spa Primary Academy</v>
          </cell>
          <cell r="F21">
            <v>318</v>
          </cell>
          <cell r="G21">
            <v>1139076</v>
          </cell>
          <cell r="H21">
            <v>52037.999999999985</v>
          </cell>
          <cell r="I21">
            <v>90035.999999999913</v>
          </cell>
          <cell r="J21">
            <v>104902.02106203263</v>
          </cell>
          <cell r="K21">
            <v>114985.08761165208</v>
          </cell>
          <cell r="L21">
            <v>4006.1209964412838</v>
          </cell>
          <cell r="M21">
            <v>1505043.2296701258</v>
          </cell>
          <cell r="N21">
            <v>134400</v>
          </cell>
          <cell r="O21">
            <v>6643.200000000008</v>
          </cell>
          <cell r="P21">
            <v>0</v>
          </cell>
          <cell r="Q21">
            <v>0</v>
          </cell>
          <cell r="R21">
            <v>0</v>
          </cell>
          <cell r="S21">
            <v>0</v>
          </cell>
          <cell r="T21">
            <v>0</v>
          </cell>
          <cell r="U21">
            <v>0</v>
          </cell>
          <cell r="V21">
            <v>0</v>
          </cell>
          <cell r="W21">
            <v>0</v>
          </cell>
          <cell r="X21">
            <v>0</v>
          </cell>
          <cell r="Y21">
            <v>10188.799999999999</v>
          </cell>
          <cell r="Z21">
            <v>1656275.2296701258</v>
          </cell>
        </row>
        <row r="22">
          <cell r="D22">
            <v>2328</v>
          </cell>
          <cell r="E22" t="str">
            <v>Bradfield Dungworth Primary School</v>
          </cell>
          <cell r="F22">
            <v>133</v>
          </cell>
          <cell r="G22">
            <v>476406</v>
          </cell>
          <cell r="H22">
            <v>3968.9999999999986</v>
          </cell>
          <cell r="I22">
            <v>6641.9999999999973</v>
          </cell>
          <cell r="J22">
            <v>2107.070724344986</v>
          </cell>
          <cell r="K22">
            <v>32535.862068965544</v>
          </cell>
          <cell r="L22">
            <v>1318.8235294117621</v>
          </cell>
          <cell r="M22">
            <v>522978.7563227223</v>
          </cell>
          <cell r="N22">
            <v>134400</v>
          </cell>
          <cell r="O22">
            <v>0</v>
          </cell>
          <cell r="P22">
            <v>0</v>
          </cell>
          <cell r="Q22">
            <v>0</v>
          </cell>
          <cell r="R22">
            <v>0</v>
          </cell>
          <cell r="S22">
            <v>0</v>
          </cell>
          <cell r="T22">
            <v>1383.2548002698486</v>
          </cell>
          <cell r="U22">
            <v>1383.2548002698486</v>
          </cell>
          <cell r="V22">
            <v>0</v>
          </cell>
          <cell r="W22">
            <v>0</v>
          </cell>
          <cell r="X22">
            <v>12807.476635514015</v>
          </cell>
          <cell r="Y22">
            <v>3534.75</v>
          </cell>
          <cell r="Z22">
            <v>675104.23775850621</v>
          </cell>
        </row>
        <row r="23">
          <cell r="D23">
            <v>2233</v>
          </cell>
          <cell r="E23" t="str">
            <v>Bradway Primary School</v>
          </cell>
          <cell r="F23">
            <v>407</v>
          </cell>
          <cell r="G23">
            <v>1457874</v>
          </cell>
          <cell r="H23">
            <v>29105.999999999967</v>
          </cell>
          <cell r="I23">
            <v>50183.999999999971</v>
          </cell>
          <cell r="J23">
            <v>45467.090630163228</v>
          </cell>
          <cell r="K23">
            <v>118587.09571347616</v>
          </cell>
          <cell r="L23">
            <v>8893.7037037036953</v>
          </cell>
          <cell r="M23">
            <v>1710111.890047343</v>
          </cell>
          <cell r="N23">
            <v>134400</v>
          </cell>
          <cell r="O23">
            <v>0</v>
          </cell>
          <cell r="P23">
            <v>31758.109952656654</v>
          </cell>
          <cell r="Q23">
            <v>31758.109952656654</v>
          </cell>
          <cell r="R23">
            <v>0</v>
          </cell>
          <cell r="S23">
            <v>0</v>
          </cell>
          <cell r="T23">
            <v>0</v>
          </cell>
          <cell r="U23">
            <v>0</v>
          </cell>
          <cell r="V23">
            <v>0</v>
          </cell>
          <cell r="W23">
            <v>0</v>
          </cell>
          <cell r="X23">
            <v>0</v>
          </cell>
          <cell r="Y23">
            <v>26880</v>
          </cell>
          <cell r="Z23">
            <v>1903149.9999999995</v>
          </cell>
        </row>
        <row r="24">
          <cell r="D24">
            <v>2014</v>
          </cell>
          <cell r="E24" t="str">
            <v>Brightside Nursery and Infant School</v>
          </cell>
          <cell r="F24">
            <v>174</v>
          </cell>
          <cell r="G24">
            <v>623268</v>
          </cell>
          <cell r="H24">
            <v>26019.000000000004</v>
          </cell>
          <cell r="I24">
            <v>43542.000000000007</v>
          </cell>
          <cell r="J24">
            <v>55516.944084988354</v>
          </cell>
          <cell r="K24">
            <v>75464.999999999971</v>
          </cell>
          <cell r="L24">
            <v>58290.000000000051</v>
          </cell>
          <cell r="M24">
            <v>882100.94408498832</v>
          </cell>
          <cell r="N24">
            <v>134400</v>
          </cell>
          <cell r="O24">
            <v>0</v>
          </cell>
          <cell r="P24">
            <v>0</v>
          </cell>
          <cell r="Q24">
            <v>0</v>
          </cell>
          <cell r="R24">
            <v>0</v>
          </cell>
          <cell r="S24">
            <v>0</v>
          </cell>
          <cell r="T24">
            <v>0</v>
          </cell>
          <cell r="U24">
            <v>0</v>
          </cell>
          <cell r="V24">
            <v>0</v>
          </cell>
          <cell r="W24">
            <v>0</v>
          </cell>
          <cell r="X24">
            <v>0</v>
          </cell>
          <cell r="Y24">
            <v>18688</v>
          </cell>
          <cell r="Z24">
            <v>1035188.9440849883</v>
          </cell>
        </row>
        <row r="25">
          <cell r="D25">
            <v>2246</v>
          </cell>
          <cell r="E25" t="str">
            <v>Brook House Junior</v>
          </cell>
          <cell r="F25">
            <v>331</v>
          </cell>
          <cell r="G25">
            <v>1185642</v>
          </cell>
          <cell r="H25">
            <v>26460.000000000058</v>
          </cell>
          <cell r="I25">
            <v>45755.999999999964</v>
          </cell>
          <cell r="J25">
            <v>28741.609880466211</v>
          </cell>
          <cell r="K25">
            <v>95793.325649812847</v>
          </cell>
          <cell r="L25">
            <v>3540.0000000000077</v>
          </cell>
          <cell r="M25">
            <v>1385932.9355302791</v>
          </cell>
          <cell r="N25">
            <v>134400</v>
          </cell>
          <cell r="O25">
            <v>0</v>
          </cell>
          <cell r="P25">
            <v>5577.06446972103</v>
          </cell>
          <cell r="Q25">
            <v>5577.06446972103</v>
          </cell>
          <cell r="R25">
            <v>0</v>
          </cell>
          <cell r="S25">
            <v>0</v>
          </cell>
          <cell r="T25">
            <v>10666.861874606013</v>
          </cell>
          <cell r="U25">
            <v>10666.861874606013</v>
          </cell>
          <cell r="V25">
            <v>0</v>
          </cell>
          <cell r="W25">
            <v>0</v>
          </cell>
          <cell r="X25">
            <v>0</v>
          </cell>
          <cell r="Y25">
            <v>5411.93</v>
          </cell>
          <cell r="Z25">
            <v>1541988.7918746066</v>
          </cell>
        </row>
        <row r="26">
          <cell r="D26">
            <v>5204</v>
          </cell>
          <cell r="E26" t="str">
            <v>Broomhill Infant School</v>
          </cell>
          <cell r="F26">
            <v>111</v>
          </cell>
          <cell r="G26">
            <v>397602</v>
          </cell>
          <cell r="H26">
            <v>6614.9999999999936</v>
          </cell>
          <cell r="I26">
            <v>11069.999999999989</v>
          </cell>
          <cell r="J26">
            <v>12113.229164149172</v>
          </cell>
          <cell r="K26">
            <v>29684.571428571435</v>
          </cell>
          <cell r="L26">
            <v>27707.307692307688</v>
          </cell>
          <cell r="M26">
            <v>484792.10828502825</v>
          </cell>
          <cell r="N26">
            <v>134400</v>
          </cell>
          <cell r="O26">
            <v>1356.2181818181787</v>
          </cell>
          <cell r="P26">
            <v>0</v>
          </cell>
          <cell r="Q26">
            <v>0</v>
          </cell>
          <cell r="R26">
            <v>0</v>
          </cell>
          <cell r="S26">
            <v>0</v>
          </cell>
          <cell r="T26">
            <v>17099.535162733424</v>
          </cell>
          <cell r="U26">
            <v>17099.535162733424</v>
          </cell>
          <cell r="V26">
            <v>0</v>
          </cell>
          <cell r="W26">
            <v>0</v>
          </cell>
          <cell r="X26">
            <v>0</v>
          </cell>
          <cell r="Y26">
            <v>1804.19</v>
          </cell>
          <cell r="Z26">
            <v>639452.05162957986</v>
          </cell>
        </row>
        <row r="27">
          <cell r="D27">
            <v>2325</v>
          </cell>
          <cell r="E27" t="str">
            <v>Brunswick Community Primary School</v>
          </cell>
          <cell r="F27">
            <v>415</v>
          </cell>
          <cell r="G27">
            <v>1486530</v>
          </cell>
          <cell r="H27">
            <v>63504.000000000022</v>
          </cell>
          <cell r="I27">
            <v>106272.00000000004</v>
          </cell>
          <cell r="J27">
            <v>103848.48569985999</v>
          </cell>
          <cell r="K27">
            <v>148695.62404171022</v>
          </cell>
          <cell r="L27">
            <v>7586.9014084506935</v>
          </cell>
          <cell r="M27">
            <v>1916437.0111500209</v>
          </cell>
          <cell r="N27">
            <v>134400</v>
          </cell>
          <cell r="O27">
            <v>0</v>
          </cell>
          <cell r="P27">
            <v>0</v>
          </cell>
          <cell r="Q27">
            <v>0</v>
          </cell>
          <cell r="R27">
            <v>0</v>
          </cell>
          <cell r="S27">
            <v>0</v>
          </cell>
          <cell r="T27">
            <v>5308.8436783785792</v>
          </cell>
          <cell r="U27">
            <v>5308.8436783785792</v>
          </cell>
          <cell r="V27">
            <v>0</v>
          </cell>
          <cell r="W27">
            <v>0</v>
          </cell>
          <cell r="X27">
            <v>0</v>
          </cell>
          <cell r="Y27">
            <v>34048</v>
          </cell>
          <cell r="Z27">
            <v>2090193.8548283994</v>
          </cell>
        </row>
        <row r="28">
          <cell r="D28">
            <v>2095</v>
          </cell>
          <cell r="E28" t="str">
            <v>Byron Wood Primary Academy</v>
          </cell>
          <cell r="F28">
            <v>393</v>
          </cell>
          <cell r="G28">
            <v>1407726</v>
          </cell>
          <cell r="H28">
            <v>82466.999999999971</v>
          </cell>
          <cell r="I28">
            <v>141696.00000000009</v>
          </cell>
          <cell r="J28">
            <v>173794.4947451094</v>
          </cell>
          <cell r="K28">
            <v>159058.78118108303</v>
          </cell>
          <cell r="L28">
            <v>92075.913043478198</v>
          </cell>
          <cell r="M28">
            <v>2056818.1889696708</v>
          </cell>
          <cell r="N28">
            <v>134400</v>
          </cell>
          <cell r="O28">
            <v>11048.914285714292</v>
          </cell>
          <cell r="P28">
            <v>0</v>
          </cell>
          <cell r="Q28">
            <v>0</v>
          </cell>
          <cell r="R28">
            <v>0</v>
          </cell>
          <cell r="S28">
            <v>0</v>
          </cell>
          <cell r="T28">
            <v>0</v>
          </cell>
          <cell r="U28">
            <v>0</v>
          </cell>
          <cell r="V28">
            <v>0</v>
          </cell>
          <cell r="W28">
            <v>0</v>
          </cell>
          <cell r="X28">
            <v>0</v>
          </cell>
          <cell r="Y28">
            <v>6288.2</v>
          </cell>
          <cell r="Z28">
            <v>2208555.3032553857</v>
          </cell>
        </row>
        <row r="29">
          <cell r="D29">
            <v>2344</v>
          </cell>
          <cell r="E29" t="str">
            <v>Carfield Primary School</v>
          </cell>
          <cell r="F29">
            <v>559</v>
          </cell>
          <cell r="G29">
            <v>2002338</v>
          </cell>
          <cell r="H29">
            <v>58653.000000000102</v>
          </cell>
          <cell r="I29">
            <v>98892.000000000189</v>
          </cell>
          <cell r="J29">
            <v>121443.01174830757</v>
          </cell>
          <cell r="K29">
            <v>195098.07670212779</v>
          </cell>
          <cell r="L29">
            <v>33668.104166666555</v>
          </cell>
          <cell r="M29">
            <v>2510092.1926171016</v>
          </cell>
          <cell r="N29">
            <v>134400</v>
          </cell>
          <cell r="O29">
            <v>6201.6000000000222</v>
          </cell>
          <cell r="P29">
            <v>0</v>
          </cell>
          <cell r="Q29">
            <v>0</v>
          </cell>
          <cell r="R29">
            <v>0</v>
          </cell>
          <cell r="S29">
            <v>0</v>
          </cell>
          <cell r="T29">
            <v>0</v>
          </cell>
          <cell r="U29">
            <v>0</v>
          </cell>
          <cell r="V29">
            <v>0</v>
          </cell>
          <cell r="W29">
            <v>0</v>
          </cell>
          <cell r="X29">
            <v>0</v>
          </cell>
          <cell r="Y29">
            <v>36351.279999999999</v>
          </cell>
          <cell r="Z29">
            <v>2687045.0726171015</v>
          </cell>
        </row>
        <row r="30">
          <cell r="D30">
            <v>2023</v>
          </cell>
          <cell r="E30" t="str">
            <v>Carter Knowle Junior School</v>
          </cell>
          <cell r="F30">
            <v>235</v>
          </cell>
          <cell r="G30">
            <v>841770</v>
          </cell>
          <cell r="H30">
            <v>16316.999999999969</v>
          </cell>
          <cell r="I30">
            <v>28043.99999999992</v>
          </cell>
          <cell r="J30">
            <v>6437.7322130909097</v>
          </cell>
          <cell r="K30">
            <v>53145.995616998887</v>
          </cell>
          <cell r="L30">
            <v>9439.9999999999964</v>
          </cell>
          <cell r="M30">
            <v>955154.72783008963</v>
          </cell>
          <cell r="N30">
            <v>134400</v>
          </cell>
          <cell r="O30">
            <v>5664</v>
          </cell>
          <cell r="P30">
            <v>0</v>
          </cell>
          <cell r="Q30">
            <v>0</v>
          </cell>
          <cell r="R30">
            <v>0</v>
          </cell>
          <cell r="S30">
            <v>0</v>
          </cell>
          <cell r="T30">
            <v>0</v>
          </cell>
          <cell r="U30">
            <v>0</v>
          </cell>
          <cell r="V30">
            <v>0</v>
          </cell>
          <cell r="W30">
            <v>0</v>
          </cell>
          <cell r="X30">
            <v>0</v>
          </cell>
          <cell r="Y30">
            <v>18937.05</v>
          </cell>
          <cell r="Z30">
            <v>1114155.7778300897</v>
          </cell>
        </row>
        <row r="31">
          <cell r="D31">
            <v>2354</v>
          </cell>
          <cell r="E31" t="str">
            <v>Charnock Hall Primary Academy</v>
          </cell>
          <cell r="F31">
            <v>394</v>
          </cell>
          <cell r="G31">
            <v>1411308</v>
          </cell>
          <cell r="H31">
            <v>38367.000000000044</v>
          </cell>
          <cell r="I31">
            <v>66419.999999999913</v>
          </cell>
          <cell r="J31">
            <v>65962.399876826981</v>
          </cell>
          <cell r="K31">
            <v>120958.90160183063</v>
          </cell>
          <cell r="L31">
            <v>6029.2219020172852</v>
          </cell>
          <cell r="M31">
            <v>1709045.5233806749</v>
          </cell>
          <cell r="N31">
            <v>134400</v>
          </cell>
          <cell r="O31">
            <v>0</v>
          </cell>
          <cell r="P31">
            <v>0</v>
          </cell>
          <cell r="Q31">
            <v>0</v>
          </cell>
          <cell r="R31">
            <v>0</v>
          </cell>
          <cell r="S31">
            <v>0</v>
          </cell>
          <cell r="T31">
            <v>6210.7981174062797</v>
          </cell>
          <cell r="U31">
            <v>6210.7981174062797</v>
          </cell>
          <cell r="V31">
            <v>0</v>
          </cell>
          <cell r="W31">
            <v>0</v>
          </cell>
          <cell r="X31">
            <v>0</v>
          </cell>
          <cell r="Y31">
            <v>5632</v>
          </cell>
          <cell r="Z31">
            <v>1855288.3214980811</v>
          </cell>
        </row>
        <row r="32">
          <cell r="D32">
            <v>5200</v>
          </cell>
          <cell r="E32" t="str">
            <v>Clifford All Saints CofE Primary School</v>
          </cell>
          <cell r="F32">
            <v>181</v>
          </cell>
          <cell r="G32">
            <v>648342</v>
          </cell>
          <cell r="H32">
            <v>8379.00000000002</v>
          </cell>
          <cell r="I32">
            <v>14022.000000000035</v>
          </cell>
          <cell r="J32">
            <v>15555.425347468523</v>
          </cell>
          <cell r="K32">
            <v>61956.193737769034</v>
          </cell>
          <cell r="L32">
            <v>15068.527607362003</v>
          </cell>
          <cell r="M32">
            <v>763323.14669259952</v>
          </cell>
          <cell r="N32">
            <v>134400</v>
          </cell>
          <cell r="O32">
            <v>9734.4000000000324</v>
          </cell>
          <cell r="P32">
            <v>0</v>
          </cell>
          <cell r="Q32">
            <v>0</v>
          </cell>
          <cell r="R32">
            <v>0</v>
          </cell>
          <cell r="S32">
            <v>0</v>
          </cell>
          <cell r="T32">
            <v>42670.780614051611</v>
          </cell>
          <cell r="U32">
            <v>42670.780614051611</v>
          </cell>
          <cell r="V32">
            <v>0</v>
          </cell>
          <cell r="W32">
            <v>0</v>
          </cell>
          <cell r="X32">
            <v>0</v>
          </cell>
          <cell r="Y32">
            <v>5435.05</v>
          </cell>
          <cell r="Z32">
            <v>955563.37730665109</v>
          </cell>
        </row>
        <row r="33">
          <cell r="D33">
            <v>2312</v>
          </cell>
          <cell r="E33" t="str">
            <v>Coit Primary School</v>
          </cell>
          <cell r="F33">
            <v>205</v>
          </cell>
          <cell r="G33">
            <v>734310</v>
          </cell>
          <cell r="H33">
            <v>13671.000000000005</v>
          </cell>
          <cell r="I33">
            <v>22878.000000000007</v>
          </cell>
          <cell r="J33">
            <v>13399.804606433559</v>
          </cell>
          <cell r="K33">
            <v>54799.920729290548</v>
          </cell>
          <cell r="L33">
            <v>2748.8636363636333</v>
          </cell>
          <cell r="M33">
            <v>841807.58897208783</v>
          </cell>
          <cell r="N33">
            <v>134400</v>
          </cell>
          <cell r="O33">
            <v>0</v>
          </cell>
          <cell r="P33">
            <v>0</v>
          </cell>
          <cell r="Q33">
            <v>0</v>
          </cell>
          <cell r="R33">
            <v>0</v>
          </cell>
          <cell r="S33">
            <v>0</v>
          </cell>
          <cell r="T33">
            <v>1947.157079020023</v>
          </cell>
          <cell r="U33">
            <v>1947.157079020023</v>
          </cell>
          <cell r="V33">
            <v>0</v>
          </cell>
          <cell r="W33">
            <v>0</v>
          </cell>
          <cell r="X33">
            <v>0</v>
          </cell>
          <cell r="Y33">
            <v>17024</v>
          </cell>
          <cell r="Z33">
            <v>995178.74605110788</v>
          </cell>
        </row>
        <row r="34">
          <cell r="D34">
            <v>2026</v>
          </cell>
          <cell r="E34" t="str">
            <v>Concord Junior Academy</v>
          </cell>
          <cell r="F34">
            <v>189</v>
          </cell>
          <cell r="G34">
            <v>676998</v>
          </cell>
          <cell r="H34">
            <v>40130.999999999964</v>
          </cell>
          <cell r="I34">
            <v>67896.000000000029</v>
          </cell>
          <cell r="J34">
            <v>63333.496772074592</v>
          </cell>
          <cell r="K34">
            <v>91537.089933215597</v>
          </cell>
          <cell r="L34">
            <v>15930.000000000015</v>
          </cell>
          <cell r="M34">
            <v>955825.58670529025</v>
          </cell>
          <cell r="N34">
            <v>134400</v>
          </cell>
          <cell r="O34">
            <v>7353.6000000000859</v>
          </cell>
          <cell r="P34">
            <v>0</v>
          </cell>
          <cell r="Q34">
            <v>0</v>
          </cell>
          <cell r="R34">
            <v>0</v>
          </cell>
          <cell r="S34">
            <v>0</v>
          </cell>
          <cell r="T34">
            <v>0</v>
          </cell>
          <cell r="U34">
            <v>0</v>
          </cell>
          <cell r="V34">
            <v>0</v>
          </cell>
          <cell r="W34">
            <v>0</v>
          </cell>
          <cell r="X34">
            <v>0</v>
          </cell>
          <cell r="Y34">
            <v>3481.6</v>
          </cell>
          <cell r="Z34">
            <v>1101060.7867052904</v>
          </cell>
        </row>
        <row r="35">
          <cell r="D35">
            <v>3422</v>
          </cell>
          <cell r="E35" t="str">
            <v>Deepcar St John's Church of England Junior School</v>
          </cell>
          <cell r="F35">
            <v>177</v>
          </cell>
          <cell r="G35">
            <v>634014</v>
          </cell>
          <cell r="H35">
            <v>17198.999999999967</v>
          </cell>
          <cell r="I35">
            <v>30257.999999999996</v>
          </cell>
          <cell r="J35">
            <v>13904.724780009301</v>
          </cell>
          <cell r="K35">
            <v>51428.169563034811</v>
          </cell>
          <cell r="L35">
            <v>2360.0000000000027</v>
          </cell>
          <cell r="M35">
            <v>749163.89434304403</v>
          </cell>
          <cell r="N35">
            <v>134400</v>
          </cell>
          <cell r="O35">
            <v>0</v>
          </cell>
          <cell r="P35">
            <v>0</v>
          </cell>
          <cell r="Q35">
            <v>0</v>
          </cell>
          <cell r="R35">
            <v>0</v>
          </cell>
          <cell r="S35">
            <v>0</v>
          </cell>
          <cell r="T35">
            <v>8467.1802224896674</v>
          </cell>
          <cell r="U35">
            <v>8467.1802224896674</v>
          </cell>
          <cell r="V35">
            <v>0</v>
          </cell>
          <cell r="W35">
            <v>0</v>
          </cell>
          <cell r="X35">
            <v>0</v>
          </cell>
          <cell r="Y35">
            <v>2918.4</v>
          </cell>
          <cell r="Z35">
            <v>894949.47456553357</v>
          </cell>
        </row>
        <row r="36">
          <cell r="D36">
            <v>2283</v>
          </cell>
          <cell r="E36" t="str">
            <v>Dobcroft Infant School</v>
          </cell>
          <cell r="F36">
            <v>267</v>
          </cell>
          <cell r="G36">
            <v>956394</v>
          </cell>
          <cell r="H36">
            <v>1764</v>
          </cell>
          <cell r="I36">
            <v>2952</v>
          </cell>
          <cell r="J36">
            <v>733.10525201864789</v>
          </cell>
          <cell r="K36">
            <v>52065.000000000109</v>
          </cell>
          <cell r="L36">
            <v>16628.166666666737</v>
          </cell>
          <cell r="M36">
            <v>1030536.2719186855</v>
          </cell>
          <cell r="N36">
            <v>134400</v>
          </cell>
          <cell r="O36">
            <v>0</v>
          </cell>
          <cell r="P36">
            <v>65933.728081314388</v>
          </cell>
          <cell r="Q36">
            <v>65933.728081314388</v>
          </cell>
          <cell r="R36">
            <v>0</v>
          </cell>
          <cell r="S36">
            <v>0</v>
          </cell>
          <cell r="T36">
            <v>132.37703363504954</v>
          </cell>
          <cell r="U36">
            <v>132.37703363504954</v>
          </cell>
          <cell r="V36">
            <v>0</v>
          </cell>
          <cell r="W36">
            <v>0</v>
          </cell>
          <cell r="X36">
            <v>0</v>
          </cell>
          <cell r="Y36">
            <v>23162.880000000001</v>
          </cell>
          <cell r="Z36">
            <v>1254165.2570336349</v>
          </cell>
        </row>
        <row r="37">
          <cell r="D37">
            <v>2239</v>
          </cell>
          <cell r="E37" t="str">
            <v>Dobcroft Junior School</v>
          </cell>
          <cell r="F37">
            <v>380</v>
          </cell>
          <cell r="G37">
            <v>1361160</v>
          </cell>
          <cell r="H37">
            <v>7938.0000000000027</v>
          </cell>
          <cell r="I37">
            <v>13284.000000000005</v>
          </cell>
          <cell r="J37">
            <v>684.55523532867062</v>
          </cell>
          <cell r="K37">
            <v>67049.063952757861</v>
          </cell>
          <cell r="L37">
            <v>5899.9999999999973</v>
          </cell>
          <cell r="M37">
            <v>1456015.6191880866</v>
          </cell>
          <cell r="N37">
            <v>134400</v>
          </cell>
          <cell r="O37">
            <v>0</v>
          </cell>
          <cell r="P37">
            <v>161384.38081191338</v>
          </cell>
          <cell r="Q37">
            <v>161384.38081191338</v>
          </cell>
          <cell r="R37">
            <v>0</v>
          </cell>
          <cell r="S37">
            <v>0</v>
          </cell>
          <cell r="T37">
            <v>0</v>
          </cell>
          <cell r="U37">
            <v>0</v>
          </cell>
          <cell r="V37">
            <v>0</v>
          </cell>
          <cell r="W37">
            <v>0</v>
          </cell>
          <cell r="X37">
            <v>0</v>
          </cell>
          <cell r="Y37">
            <v>16773.12</v>
          </cell>
          <cell r="Z37">
            <v>1768573.12</v>
          </cell>
        </row>
        <row r="38">
          <cell r="D38">
            <v>2364</v>
          </cell>
          <cell r="E38" t="str">
            <v>Dore Primary School</v>
          </cell>
          <cell r="F38">
            <v>449</v>
          </cell>
          <cell r="G38">
            <v>1608318</v>
          </cell>
          <cell r="H38">
            <v>14994</v>
          </cell>
          <cell r="I38">
            <v>25830</v>
          </cell>
          <cell r="J38">
            <v>2626.5559029277379</v>
          </cell>
          <cell r="K38">
            <v>111369.21184429154</v>
          </cell>
          <cell r="L38">
            <v>10868.102564102557</v>
          </cell>
          <cell r="M38">
            <v>1774005.8703113217</v>
          </cell>
          <cell r="N38">
            <v>134400</v>
          </cell>
          <cell r="O38">
            <v>0</v>
          </cell>
          <cell r="P38">
            <v>161484.12968867828</v>
          </cell>
          <cell r="Q38">
            <v>161484.12968867828</v>
          </cell>
          <cell r="R38">
            <v>0</v>
          </cell>
          <cell r="S38">
            <v>0</v>
          </cell>
          <cell r="T38">
            <v>0</v>
          </cell>
          <cell r="U38">
            <v>0</v>
          </cell>
          <cell r="V38">
            <v>0</v>
          </cell>
          <cell r="W38">
            <v>0</v>
          </cell>
          <cell r="X38">
            <v>0</v>
          </cell>
          <cell r="Y38">
            <v>35072</v>
          </cell>
          <cell r="Z38">
            <v>2104962</v>
          </cell>
        </row>
        <row r="39">
          <cell r="D39">
            <v>2016</v>
          </cell>
          <cell r="E39" t="str">
            <v>E-ACT Pathways Academy</v>
          </cell>
          <cell r="F39">
            <v>366</v>
          </cell>
          <cell r="G39">
            <v>1311012</v>
          </cell>
          <cell r="H39">
            <v>102311.99999999999</v>
          </cell>
          <cell r="I39">
            <v>171215.99999999997</v>
          </cell>
          <cell r="J39">
            <v>180047.73689477847</v>
          </cell>
          <cell r="K39">
            <v>159615.97192766567</v>
          </cell>
          <cell r="L39">
            <v>38536.984615384514</v>
          </cell>
          <cell r="M39">
            <v>1962740.6934378287</v>
          </cell>
          <cell r="N39">
            <v>134400</v>
          </cell>
          <cell r="O39">
            <v>22236.756164383663</v>
          </cell>
          <cell r="P39">
            <v>0</v>
          </cell>
          <cell r="Q39">
            <v>0</v>
          </cell>
          <cell r="R39">
            <v>0</v>
          </cell>
          <cell r="S39">
            <v>0</v>
          </cell>
          <cell r="T39">
            <v>0</v>
          </cell>
          <cell r="U39">
            <v>0</v>
          </cell>
          <cell r="V39">
            <v>0</v>
          </cell>
          <cell r="W39">
            <v>0</v>
          </cell>
          <cell r="X39">
            <v>0</v>
          </cell>
          <cell r="Y39">
            <v>6041.6</v>
          </cell>
          <cell r="Z39">
            <v>2125419.0496022124</v>
          </cell>
        </row>
        <row r="40">
          <cell r="D40">
            <v>2206</v>
          </cell>
          <cell r="E40" t="str">
            <v>Ecclesall Primary School</v>
          </cell>
          <cell r="F40">
            <v>619</v>
          </cell>
          <cell r="G40">
            <v>2217258</v>
          </cell>
          <cell r="H40">
            <v>13670.999999999987</v>
          </cell>
          <cell r="I40">
            <v>24354.000000000011</v>
          </cell>
          <cell r="J40">
            <v>9166.2431510676106</v>
          </cell>
          <cell r="K40">
            <v>102885.58993193024</v>
          </cell>
          <cell r="L40">
            <v>23759.01486988848</v>
          </cell>
          <cell r="M40">
            <v>2391093.8479528865</v>
          </cell>
          <cell r="N40">
            <v>134400</v>
          </cell>
          <cell r="O40">
            <v>0</v>
          </cell>
          <cell r="P40">
            <v>328096.15204711363</v>
          </cell>
          <cell r="Q40">
            <v>328096.15204711363</v>
          </cell>
          <cell r="R40">
            <v>0</v>
          </cell>
          <cell r="S40">
            <v>0</v>
          </cell>
          <cell r="T40">
            <v>0</v>
          </cell>
          <cell r="U40">
            <v>0</v>
          </cell>
          <cell r="V40">
            <v>0</v>
          </cell>
          <cell r="W40">
            <v>0</v>
          </cell>
          <cell r="X40">
            <v>0</v>
          </cell>
          <cell r="Y40">
            <v>79872</v>
          </cell>
          <cell r="Z40">
            <v>2933462</v>
          </cell>
        </row>
        <row r="41">
          <cell r="D41">
            <v>2080</v>
          </cell>
          <cell r="E41" t="str">
            <v>Ecclesfield Primary School</v>
          </cell>
          <cell r="F41">
            <v>396</v>
          </cell>
          <cell r="G41">
            <v>1418472</v>
          </cell>
          <cell r="H41">
            <v>53801.999999999985</v>
          </cell>
          <cell r="I41">
            <v>90774.000000000116</v>
          </cell>
          <cell r="J41">
            <v>91623.591497324014</v>
          </cell>
          <cell r="K41">
            <v>145962.26699249836</v>
          </cell>
          <cell r="L41">
            <v>7558.941176470591</v>
          </cell>
          <cell r="M41">
            <v>1808192.799666293</v>
          </cell>
          <cell r="N41">
            <v>134400</v>
          </cell>
          <cell r="O41">
            <v>0</v>
          </cell>
          <cell r="P41">
            <v>0</v>
          </cell>
          <cell r="Q41">
            <v>0</v>
          </cell>
          <cell r="R41">
            <v>0</v>
          </cell>
          <cell r="S41">
            <v>0</v>
          </cell>
          <cell r="T41">
            <v>0</v>
          </cell>
          <cell r="U41">
            <v>0</v>
          </cell>
          <cell r="V41">
            <v>0</v>
          </cell>
          <cell r="W41">
            <v>0</v>
          </cell>
          <cell r="X41">
            <v>0</v>
          </cell>
          <cell r="Y41">
            <v>26433.79</v>
          </cell>
          <cell r="Z41">
            <v>1969026.589666293</v>
          </cell>
        </row>
        <row r="42">
          <cell r="D42">
            <v>2024</v>
          </cell>
          <cell r="E42" t="str">
            <v>Emmanuel Anglican/Methodist Junior School</v>
          </cell>
          <cell r="F42">
            <v>164</v>
          </cell>
          <cell r="G42">
            <v>587448</v>
          </cell>
          <cell r="H42">
            <v>30870.000000000007</v>
          </cell>
          <cell r="I42">
            <v>52398.000000000044</v>
          </cell>
          <cell r="J42">
            <v>29426.165115794873</v>
          </cell>
          <cell r="K42">
            <v>70811.505078485716</v>
          </cell>
          <cell r="L42">
            <v>0</v>
          </cell>
          <cell r="M42">
            <v>770953.67019428057</v>
          </cell>
          <cell r="N42">
            <v>134400</v>
          </cell>
          <cell r="O42">
            <v>0</v>
          </cell>
          <cell r="P42">
            <v>0</v>
          </cell>
          <cell r="Q42">
            <v>0</v>
          </cell>
          <cell r="R42">
            <v>0</v>
          </cell>
          <cell r="S42">
            <v>0</v>
          </cell>
          <cell r="T42">
            <v>0</v>
          </cell>
          <cell r="U42">
            <v>0</v>
          </cell>
          <cell r="V42">
            <v>0</v>
          </cell>
          <cell r="W42">
            <v>0</v>
          </cell>
          <cell r="X42">
            <v>0</v>
          </cell>
          <cell r="Y42">
            <v>5990.4</v>
          </cell>
          <cell r="Z42">
            <v>911344.07019428047</v>
          </cell>
        </row>
        <row r="43">
          <cell r="D43">
            <v>2028</v>
          </cell>
          <cell r="E43" t="str">
            <v>Emmaus Catholic and CofE Primary School</v>
          </cell>
          <cell r="F43">
            <v>292</v>
          </cell>
          <cell r="G43">
            <v>1045944</v>
          </cell>
          <cell r="H43">
            <v>59975.999999999964</v>
          </cell>
          <cell r="I43">
            <v>101843.99999999991</v>
          </cell>
          <cell r="J43">
            <v>133776.48447614216</v>
          </cell>
          <cell r="K43">
            <v>136703.48897453718</v>
          </cell>
          <cell r="L43">
            <v>37421.475409835999</v>
          </cell>
          <cell r="M43">
            <v>1515665.4488605154</v>
          </cell>
          <cell r="N43">
            <v>134400</v>
          </cell>
          <cell r="O43">
            <v>10060.799999999999</v>
          </cell>
          <cell r="P43">
            <v>0</v>
          </cell>
          <cell r="Q43">
            <v>0</v>
          </cell>
          <cell r="R43">
            <v>0</v>
          </cell>
          <cell r="S43">
            <v>0</v>
          </cell>
          <cell r="T43">
            <v>0</v>
          </cell>
          <cell r="U43">
            <v>0</v>
          </cell>
          <cell r="V43">
            <v>0</v>
          </cell>
          <cell r="W43">
            <v>0</v>
          </cell>
          <cell r="X43">
            <v>0</v>
          </cell>
          <cell r="Y43">
            <v>10240</v>
          </cell>
          <cell r="Z43">
            <v>1670366.2488605152</v>
          </cell>
        </row>
        <row r="44">
          <cell r="D44">
            <v>2010</v>
          </cell>
          <cell r="E44" t="str">
            <v>Fox Hill Primary</v>
          </cell>
          <cell r="F44">
            <v>278</v>
          </cell>
          <cell r="G44">
            <v>995796</v>
          </cell>
          <cell r="H44">
            <v>65709.000000000029</v>
          </cell>
          <cell r="I44">
            <v>109962.00000000004</v>
          </cell>
          <cell r="J44">
            <v>122331.4770537342</v>
          </cell>
          <cell r="K44">
            <v>122906.60011512932</v>
          </cell>
          <cell r="L44">
            <v>10042.040816326537</v>
          </cell>
          <cell r="M44">
            <v>1426747.1179851901</v>
          </cell>
          <cell r="N44">
            <v>134400</v>
          </cell>
          <cell r="O44">
            <v>9907.2000000000062</v>
          </cell>
          <cell r="P44">
            <v>0</v>
          </cell>
          <cell r="Q44">
            <v>0</v>
          </cell>
          <cell r="R44">
            <v>0</v>
          </cell>
          <cell r="S44">
            <v>0</v>
          </cell>
          <cell r="T44">
            <v>59965.429036403279</v>
          </cell>
          <cell r="U44">
            <v>59965.429036403279</v>
          </cell>
          <cell r="V44">
            <v>0</v>
          </cell>
          <cell r="W44">
            <v>0</v>
          </cell>
          <cell r="X44">
            <v>0</v>
          </cell>
          <cell r="Y44">
            <v>10408.32</v>
          </cell>
          <cell r="Z44">
            <v>1641428.067021593</v>
          </cell>
        </row>
        <row r="45">
          <cell r="D45">
            <v>2036</v>
          </cell>
          <cell r="E45" t="str">
            <v>Gleadless Primary School</v>
          </cell>
          <cell r="F45">
            <v>393</v>
          </cell>
          <cell r="G45">
            <v>1407726</v>
          </cell>
          <cell r="H45">
            <v>52478.999999999971</v>
          </cell>
          <cell r="I45">
            <v>88560.000000000087</v>
          </cell>
          <cell r="J45">
            <v>85122.744262536056</v>
          </cell>
          <cell r="K45">
            <v>147007.19458834184</v>
          </cell>
          <cell r="L45">
            <v>10879.530791788857</v>
          </cell>
          <cell r="M45">
            <v>1791774.4696426666</v>
          </cell>
          <cell r="N45">
            <v>134400</v>
          </cell>
          <cell r="O45">
            <v>0</v>
          </cell>
          <cell r="P45">
            <v>0</v>
          </cell>
          <cell r="Q45">
            <v>0</v>
          </cell>
          <cell r="R45">
            <v>0</v>
          </cell>
          <cell r="S45">
            <v>0</v>
          </cell>
          <cell r="T45">
            <v>0</v>
          </cell>
          <cell r="U45">
            <v>0</v>
          </cell>
          <cell r="V45">
            <v>0</v>
          </cell>
          <cell r="W45">
            <v>0</v>
          </cell>
          <cell r="X45">
            <v>0</v>
          </cell>
          <cell r="Y45">
            <v>37134.050000000003</v>
          </cell>
          <cell r="Z45">
            <v>1963308.5196426664</v>
          </cell>
        </row>
        <row r="46">
          <cell r="D46">
            <v>2305</v>
          </cell>
          <cell r="E46" t="str">
            <v>Greengate Lane Academy</v>
          </cell>
          <cell r="F46">
            <v>191</v>
          </cell>
          <cell r="G46">
            <v>684162</v>
          </cell>
          <cell r="H46">
            <v>49392.000000000015</v>
          </cell>
          <cell r="I46">
            <v>83394.000000000058</v>
          </cell>
          <cell r="J46">
            <v>60672.95585746385</v>
          </cell>
          <cell r="K46">
            <v>58192.119341563783</v>
          </cell>
          <cell r="L46">
            <v>4780.7878787878763</v>
          </cell>
          <cell r="M46">
            <v>940593.86307781551</v>
          </cell>
          <cell r="N46">
            <v>134400</v>
          </cell>
          <cell r="O46">
            <v>2438.3999999999942</v>
          </cell>
          <cell r="P46">
            <v>0</v>
          </cell>
          <cell r="Q46">
            <v>0</v>
          </cell>
          <cell r="R46">
            <v>0</v>
          </cell>
          <cell r="S46">
            <v>0</v>
          </cell>
          <cell r="T46">
            <v>4958.077505496246</v>
          </cell>
          <cell r="U46">
            <v>4958.077505496246</v>
          </cell>
          <cell r="V46">
            <v>0</v>
          </cell>
          <cell r="W46">
            <v>0</v>
          </cell>
          <cell r="X46">
            <v>0</v>
          </cell>
          <cell r="Y46">
            <v>4572.1400000000003</v>
          </cell>
          <cell r="Z46">
            <v>1086962.4805833115</v>
          </cell>
        </row>
        <row r="47">
          <cell r="D47">
            <v>2341</v>
          </cell>
          <cell r="E47" t="str">
            <v>Greenhill Primary School</v>
          </cell>
          <cell r="F47">
            <v>463</v>
          </cell>
          <cell r="G47">
            <v>1658466</v>
          </cell>
          <cell r="H47">
            <v>75411.000000000029</v>
          </cell>
          <cell r="I47">
            <v>126936.00000000006</v>
          </cell>
          <cell r="J47">
            <v>106178.88650097896</v>
          </cell>
          <cell r="K47">
            <v>208412.10596914814</v>
          </cell>
          <cell r="L47">
            <v>10192.910447761196</v>
          </cell>
          <cell r="M47">
            <v>2185596.9029178885</v>
          </cell>
          <cell r="N47">
            <v>134400</v>
          </cell>
          <cell r="O47">
            <v>0</v>
          </cell>
          <cell r="P47">
            <v>0</v>
          </cell>
          <cell r="Q47">
            <v>0</v>
          </cell>
          <cell r="R47">
            <v>0</v>
          </cell>
          <cell r="S47">
            <v>0</v>
          </cell>
          <cell r="T47">
            <v>0</v>
          </cell>
          <cell r="U47">
            <v>0</v>
          </cell>
          <cell r="V47">
            <v>0</v>
          </cell>
          <cell r="W47">
            <v>0</v>
          </cell>
          <cell r="X47">
            <v>0</v>
          </cell>
          <cell r="Y47">
            <v>7373.33</v>
          </cell>
          <cell r="Z47">
            <v>2327370.2329178886</v>
          </cell>
        </row>
        <row r="48">
          <cell r="D48">
            <v>2296</v>
          </cell>
          <cell r="E48" t="str">
            <v>Grenoside Community Primary School</v>
          </cell>
          <cell r="F48">
            <v>323</v>
          </cell>
          <cell r="G48">
            <v>1156986</v>
          </cell>
          <cell r="H48">
            <v>28664.999999999964</v>
          </cell>
          <cell r="I48">
            <v>47969.999999999935</v>
          </cell>
          <cell r="J48">
            <v>63770.446922284311</v>
          </cell>
          <cell r="K48">
            <v>75602.983884505549</v>
          </cell>
          <cell r="L48">
            <v>4127.870036101086</v>
          </cell>
          <cell r="M48">
            <v>1377122.300842891</v>
          </cell>
          <cell r="N48">
            <v>134400</v>
          </cell>
          <cell r="O48">
            <v>0</v>
          </cell>
          <cell r="P48">
            <v>0</v>
          </cell>
          <cell r="Q48">
            <v>0</v>
          </cell>
          <cell r="R48">
            <v>0</v>
          </cell>
          <cell r="S48">
            <v>0</v>
          </cell>
          <cell r="T48">
            <v>0</v>
          </cell>
          <cell r="U48">
            <v>0</v>
          </cell>
          <cell r="V48">
            <v>168056.79687612143</v>
          </cell>
          <cell r="W48">
            <v>0</v>
          </cell>
          <cell r="X48">
            <v>0</v>
          </cell>
          <cell r="Y48">
            <v>48610.13</v>
          </cell>
          <cell r="Z48">
            <v>1728189.2277190122</v>
          </cell>
        </row>
        <row r="49">
          <cell r="D49">
            <v>2356</v>
          </cell>
          <cell r="E49" t="str">
            <v>Greystones Primary School</v>
          </cell>
          <cell r="F49">
            <v>631</v>
          </cell>
          <cell r="G49">
            <v>2260242</v>
          </cell>
          <cell r="H49">
            <v>23373.000000000007</v>
          </cell>
          <cell r="I49">
            <v>39852.000000000007</v>
          </cell>
          <cell r="J49">
            <v>21323.167330237749</v>
          </cell>
          <cell r="K49">
            <v>119501.6781976745</v>
          </cell>
          <cell r="L49">
            <v>29755.520446096645</v>
          </cell>
          <cell r="M49">
            <v>2494047.3659740086</v>
          </cell>
          <cell r="N49">
            <v>134400</v>
          </cell>
          <cell r="O49">
            <v>0</v>
          </cell>
          <cell r="P49">
            <v>280462.63402599172</v>
          </cell>
          <cell r="Q49">
            <v>280462.63402599172</v>
          </cell>
          <cell r="R49">
            <v>0</v>
          </cell>
          <cell r="S49">
            <v>0</v>
          </cell>
          <cell r="T49">
            <v>0</v>
          </cell>
          <cell r="U49">
            <v>0</v>
          </cell>
          <cell r="V49">
            <v>0</v>
          </cell>
          <cell r="W49">
            <v>0</v>
          </cell>
          <cell r="X49">
            <v>0</v>
          </cell>
          <cell r="Y49">
            <v>57344</v>
          </cell>
          <cell r="Z49">
            <v>2966254.0000000005</v>
          </cell>
        </row>
        <row r="50">
          <cell r="D50">
            <v>2279</v>
          </cell>
          <cell r="E50" t="str">
            <v>Halfway Junior School</v>
          </cell>
          <cell r="F50">
            <v>188</v>
          </cell>
          <cell r="G50">
            <v>673416</v>
          </cell>
          <cell r="H50">
            <v>25136.999999999989</v>
          </cell>
          <cell r="I50">
            <v>42803.999999999956</v>
          </cell>
          <cell r="J50">
            <v>21808.667497137525</v>
          </cell>
          <cell r="K50">
            <v>50965.3196930946</v>
          </cell>
          <cell r="L50">
            <v>2950.0000000000036</v>
          </cell>
          <cell r="M50">
            <v>817080.98719023215</v>
          </cell>
          <cell r="N50">
            <v>134400</v>
          </cell>
          <cell r="O50">
            <v>0</v>
          </cell>
          <cell r="P50">
            <v>0</v>
          </cell>
          <cell r="Q50">
            <v>0</v>
          </cell>
          <cell r="R50">
            <v>0</v>
          </cell>
          <cell r="S50">
            <v>0</v>
          </cell>
          <cell r="T50">
            <v>0</v>
          </cell>
          <cell r="U50">
            <v>0</v>
          </cell>
          <cell r="V50">
            <v>0</v>
          </cell>
          <cell r="W50">
            <v>0</v>
          </cell>
          <cell r="X50">
            <v>0</v>
          </cell>
          <cell r="Y50">
            <v>16966</v>
          </cell>
          <cell r="Z50">
            <v>968446.98719023215</v>
          </cell>
        </row>
        <row r="51">
          <cell r="D51">
            <v>2252</v>
          </cell>
          <cell r="E51" t="str">
            <v>Halfway Nursery Infant School</v>
          </cell>
          <cell r="F51">
            <v>149</v>
          </cell>
          <cell r="G51">
            <v>533718</v>
          </cell>
          <cell r="H51">
            <v>18521.999999999967</v>
          </cell>
          <cell r="I51">
            <v>30995.999999999949</v>
          </cell>
          <cell r="J51">
            <v>18978.201524111893</v>
          </cell>
          <cell r="K51">
            <v>53765.327102803705</v>
          </cell>
          <cell r="L51">
            <v>4839.0825688073373</v>
          </cell>
          <cell r="M51">
            <v>660818.61119572294</v>
          </cell>
          <cell r="N51">
            <v>134400</v>
          </cell>
          <cell r="O51">
            <v>0</v>
          </cell>
          <cell r="P51">
            <v>0</v>
          </cell>
          <cell r="Q51">
            <v>0</v>
          </cell>
          <cell r="R51">
            <v>0</v>
          </cell>
          <cell r="S51">
            <v>0</v>
          </cell>
          <cell r="T51">
            <v>4551.7221500005589</v>
          </cell>
          <cell r="U51">
            <v>4551.7221500005589</v>
          </cell>
          <cell r="V51">
            <v>0</v>
          </cell>
          <cell r="W51">
            <v>0</v>
          </cell>
          <cell r="X51">
            <v>0</v>
          </cell>
          <cell r="Y51">
            <v>14346.25</v>
          </cell>
          <cell r="Z51">
            <v>814116.58334572345</v>
          </cell>
        </row>
        <row r="52">
          <cell r="D52">
            <v>2357</v>
          </cell>
          <cell r="E52" t="str">
            <v>Hallam Primary School</v>
          </cell>
          <cell r="F52">
            <v>613</v>
          </cell>
          <cell r="G52">
            <v>2195766</v>
          </cell>
          <cell r="H52">
            <v>26018.999999999996</v>
          </cell>
          <cell r="I52">
            <v>43541.999999999993</v>
          </cell>
          <cell r="J52">
            <v>15807.88543425641</v>
          </cell>
          <cell r="K52">
            <v>157817.27266721101</v>
          </cell>
          <cell r="L52">
            <v>28746.414048059167</v>
          </cell>
          <cell r="M52">
            <v>2467698.5721495268</v>
          </cell>
          <cell r="N52">
            <v>134400</v>
          </cell>
          <cell r="O52">
            <v>0</v>
          </cell>
          <cell r="P52">
            <v>223831.42785047344</v>
          </cell>
          <cell r="Q52">
            <v>223831.42785047344</v>
          </cell>
          <cell r="R52">
            <v>0</v>
          </cell>
          <cell r="S52">
            <v>0</v>
          </cell>
          <cell r="T52">
            <v>0</v>
          </cell>
          <cell r="U52">
            <v>0</v>
          </cell>
          <cell r="V52">
            <v>0</v>
          </cell>
          <cell r="W52">
            <v>0</v>
          </cell>
          <cell r="X52">
            <v>0</v>
          </cell>
          <cell r="Y52">
            <v>9436.4</v>
          </cell>
          <cell r="Z52">
            <v>2835366.4000000013</v>
          </cell>
        </row>
        <row r="53">
          <cell r="D53">
            <v>2050</v>
          </cell>
          <cell r="E53" t="str">
            <v>Hartley Brook Primary School</v>
          </cell>
          <cell r="F53">
            <v>562</v>
          </cell>
          <cell r="G53">
            <v>2013084</v>
          </cell>
          <cell r="H53">
            <v>147734.99999999997</v>
          </cell>
          <cell r="I53">
            <v>249444.00000000003</v>
          </cell>
          <cell r="J53">
            <v>292907.10569229833</v>
          </cell>
          <cell r="K53">
            <v>271471.77086266794</v>
          </cell>
          <cell r="L53">
            <v>33492.929292929286</v>
          </cell>
          <cell r="M53">
            <v>3008134.8058478953</v>
          </cell>
          <cell r="N53">
            <v>134400</v>
          </cell>
          <cell r="O53">
            <v>8908.7999999999811</v>
          </cell>
          <cell r="P53">
            <v>0</v>
          </cell>
          <cell r="Q53">
            <v>0</v>
          </cell>
          <cell r="R53">
            <v>0</v>
          </cell>
          <cell r="S53">
            <v>0</v>
          </cell>
          <cell r="T53">
            <v>0</v>
          </cell>
          <cell r="U53">
            <v>0</v>
          </cell>
          <cell r="V53">
            <v>0</v>
          </cell>
          <cell r="W53">
            <v>0</v>
          </cell>
          <cell r="X53">
            <v>0</v>
          </cell>
          <cell r="Y53">
            <v>8280.9</v>
          </cell>
          <cell r="Z53">
            <v>3159724.5058478955</v>
          </cell>
        </row>
        <row r="54">
          <cell r="D54">
            <v>2049</v>
          </cell>
          <cell r="E54" t="str">
            <v>Hatfield Academy</v>
          </cell>
          <cell r="F54">
            <v>369</v>
          </cell>
          <cell r="G54">
            <v>1321758</v>
          </cell>
          <cell r="H54">
            <v>92169.000000000058</v>
          </cell>
          <cell r="I54">
            <v>154980.00000000012</v>
          </cell>
          <cell r="J54">
            <v>183421.96305473166</v>
          </cell>
          <cell r="K54">
            <v>169821.26097178686</v>
          </cell>
          <cell r="L54">
            <v>55107.84375</v>
          </cell>
          <cell r="M54">
            <v>1977258.0677765186</v>
          </cell>
          <cell r="N54">
            <v>134400</v>
          </cell>
          <cell r="O54">
            <v>21945.599999999955</v>
          </cell>
          <cell r="P54">
            <v>0</v>
          </cell>
          <cell r="Q54">
            <v>0</v>
          </cell>
          <cell r="R54">
            <v>0</v>
          </cell>
          <cell r="S54">
            <v>0</v>
          </cell>
          <cell r="T54">
            <v>0</v>
          </cell>
          <cell r="U54">
            <v>0</v>
          </cell>
          <cell r="V54">
            <v>0</v>
          </cell>
          <cell r="W54">
            <v>0</v>
          </cell>
          <cell r="X54">
            <v>0</v>
          </cell>
          <cell r="Y54">
            <v>5901</v>
          </cell>
          <cell r="Z54">
            <v>2139504.6677765185</v>
          </cell>
        </row>
        <row r="55">
          <cell r="D55">
            <v>2297</v>
          </cell>
          <cell r="E55" t="str">
            <v>High Green Primary School</v>
          </cell>
          <cell r="F55">
            <v>195</v>
          </cell>
          <cell r="G55">
            <v>698490</v>
          </cell>
          <cell r="H55">
            <v>12789.000000000024</v>
          </cell>
          <cell r="I55">
            <v>21402.00000000004</v>
          </cell>
          <cell r="J55">
            <v>26076.213964186445</v>
          </cell>
          <cell r="K55">
            <v>81368.506097560996</v>
          </cell>
          <cell r="L55">
            <v>0</v>
          </cell>
          <cell r="M55">
            <v>840125.72006174747</v>
          </cell>
          <cell r="N55">
            <v>134400</v>
          </cell>
          <cell r="O55">
            <v>0</v>
          </cell>
          <cell r="P55">
            <v>0</v>
          </cell>
          <cell r="Q55">
            <v>0</v>
          </cell>
          <cell r="R55">
            <v>0</v>
          </cell>
          <cell r="S55">
            <v>0</v>
          </cell>
          <cell r="T55">
            <v>2565.2060024989764</v>
          </cell>
          <cell r="U55">
            <v>2565.2060024989764</v>
          </cell>
          <cell r="V55">
            <v>0</v>
          </cell>
          <cell r="W55">
            <v>0</v>
          </cell>
          <cell r="X55">
            <v>0</v>
          </cell>
          <cell r="Y55">
            <v>12481.237499999999</v>
          </cell>
          <cell r="Z55">
            <v>989572.1635642465</v>
          </cell>
        </row>
        <row r="56">
          <cell r="D56">
            <v>2042</v>
          </cell>
          <cell r="E56" t="str">
            <v>High Hazels Junior School</v>
          </cell>
          <cell r="F56">
            <v>350</v>
          </cell>
          <cell r="G56">
            <v>1253700</v>
          </cell>
          <cell r="H56">
            <v>78938.999999999942</v>
          </cell>
          <cell r="I56">
            <v>132839.99999999994</v>
          </cell>
          <cell r="J56">
            <v>150281.72166215375</v>
          </cell>
          <cell r="K56">
            <v>126514.03568831923</v>
          </cell>
          <cell r="L56">
            <v>50740.000000000058</v>
          </cell>
          <cell r="M56">
            <v>1793014.757350473</v>
          </cell>
          <cell r="N56">
            <v>134400</v>
          </cell>
          <cell r="O56">
            <v>3839.99999999999</v>
          </cell>
          <cell r="P56">
            <v>0</v>
          </cell>
          <cell r="Q56">
            <v>0</v>
          </cell>
          <cell r="R56">
            <v>0</v>
          </cell>
          <cell r="S56">
            <v>0</v>
          </cell>
          <cell r="T56">
            <v>0</v>
          </cell>
          <cell r="U56">
            <v>0</v>
          </cell>
          <cell r="V56">
            <v>0</v>
          </cell>
          <cell r="W56">
            <v>0</v>
          </cell>
          <cell r="X56">
            <v>0</v>
          </cell>
          <cell r="Y56">
            <v>4102.7583999999997</v>
          </cell>
          <cell r="Z56">
            <v>1935357.5157504731</v>
          </cell>
        </row>
        <row r="57">
          <cell r="D57">
            <v>2039</v>
          </cell>
          <cell r="E57" t="str">
            <v>High Hazels Nursery Infant Academy</v>
          </cell>
          <cell r="F57">
            <v>256</v>
          </cell>
          <cell r="G57">
            <v>916992</v>
          </cell>
          <cell r="H57">
            <v>61299</v>
          </cell>
          <cell r="I57">
            <v>102582</v>
          </cell>
          <cell r="J57">
            <v>109407.46261086242</v>
          </cell>
          <cell r="K57">
            <v>102148.43930635837</v>
          </cell>
          <cell r="L57">
            <v>124038.43575419001</v>
          </cell>
          <cell r="M57">
            <v>1416467.3376714108</v>
          </cell>
          <cell r="N57">
            <v>134400</v>
          </cell>
          <cell r="O57">
            <v>0</v>
          </cell>
          <cell r="P57">
            <v>0</v>
          </cell>
          <cell r="Q57">
            <v>0</v>
          </cell>
          <cell r="R57">
            <v>0</v>
          </cell>
          <cell r="S57">
            <v>0</v>
          </cell>
          <cell r="T57">
            <v>0</v>
          </cell>
          <cell r="U57">
            <v>0</v>
          </cell>
          <cell r="V57">
            <v>0</v>
          </cell>
          <cell r="W57">
            <v>0</v>
          </cell>
          <cell r="X57">
            <v>0</v>
          </cell>
          <cell r="Y57">
            <v>2758.0416</v>
          </cell>
          <cell r="Z57">
            <v>1553625.3792714109</v>
          </cell>
        </row>
        <row r="58">
          <cell r="D58">
            <v>2339</v>
          </cell>
          <cell r="E58" t="str">
            <v>Hillsborough Primary School</v>
          </cell>
          <cell r="F58">
            <v>339</v>
          </cell>
          <cell r="G58">
            <v>1214298</v>
          </cell>
          <cell r="H58">
            <v>70118.999999999942</v>
          </cell>
          <cell r="I58">
            <v>117341.9999999999</v>
          </cell>
          <cell r="J58">
            <v>100736.42963003246</v>
          </cell>
          <cell r="K58">
            <v>150133.82158483219</v>
          </cell>
          <cell r="L58">
            <v>41198.073089701051</v>
          </cell>
          <cell r="M58">
            <v>1693827.3243045658</v>
          </cell>
          <cell r="N58">
            <v>134400</v>
          </cell>
          <cell r="O58">
            <v>20912.889940828471</v>
          </cell>
          <cell r="P58">
            <v>0</v>
          </cell>
          <cell r="Q58">
            <v>0</v>
          </cell>
          <cell r="R58">
            <v>0</v>
          </cell>
          <cell r="S58">
            <v>0</v>
          </cell>
          <cell r="T58">
            <v>0</v>
          </cell>
          <cell r="U58">
            <v>0</v>
          </cell>
          <cell r="V58">
            <v>0</v>
          </cell>
          <cell r="W58">
            <v>0</v>
          </cell>
          <cell r="X58">
            <v>0</v>
          </cell>
          <cell r="Y58">
            <v>5753.64</v>
          </cell>
          <cell r="Z58">
            <v>1854893.8542453945</v>
          </cell>
        </row>
        <row r="59">
          <cell r="D59">
            <v>2213</v>
          </cell>
          <cell r="E59" t="str">
            <v>Holt House Infant School</v>
          </cell>
          <cell r="F59">
            <v>176</v>
          </cell>
          <cell r="G59">
            <v>630432</v>
          </cell>
          <cell r="H59">
            <v>10583.999999999971</v>
          </cell>
          <cell r="I59">
            <v>17711.999999999953</v>
          </cell>
          <cell r="J59">
            <v>7447.57256024242</v>
          </cell>
          <cell r="K59">
            <v>51927.652173913099</v>
          </cell>
          <cell r="L59">
            <v>4363.0252100840362</v>
          </cell>
          <cell r="M59">
            <v>722466.24994423951</v>
          </cell>
          <cell r="N59">
            <v>134400</v>
          </cell>
          <cell r="O59">
            <v>0</v>
          </cell>
          <cell r="P59">
            <v>0</v>
          </cell>
          <cell r="Q59">
            <v>0</v>
          </cell>
          <cell r="R59">
            <v>0</v>
          </cell>
          <cell r="S59">
            <v>0</v>
          </cell>
          <cell r="T59">
            <v>13671.874399565828</v>
          </cell>
          <cell r="U59">
            <v>13671.874399565828</v>
          </cell>
          <cell r="V59">
            <v>0</v>
          </cell>
          <cell r="W59">
            <v>0</v>
          </cell>
          <cell r="X59">
            <v>0</v>
          </cell>
          <cell r="Y59">
            <v>15063.5625</v>
          </cell>
          <cell r="Z59">
            <v>885601.68684380536</v>
          </cell>
        </row>
        <row r="60">
          <cell r="D60">
            <v>2337</v>
          </cell>
          <cell r="E60" t="str">
            <v>Hucklow Primary School</v>
          </cell>
          <cell r="F60">
            <v>414</v>
          </cell>
          <cell r="G60">
            <v>1482948</v>
          </cell>
          <cell r="H60">
            <v>81143.999999999913</v>
          </cell>
          <cell r="I60">
            <v>137268.00000000012</v>
          </cell>
          <cell r="J60">
            <v>187563.27947838683</v>
          </cell>
          <cell r="K60">
            <v>252347.93795604346</v>
          </cell>
          <cell r="L60">
            <v>109612.52077562324</v>
          </cell>
          <cell r="M60">
            <v>2250883.7382100532</v>
          </cell>
          <cell r="N60">
            <v>134400</v>
          </cell>
          <cell r="O60">
            <v>0</v>
          </cell>
          <cell r="P60">
            <v>0</v>
          </cell>
          <cell r="Q60">
            <v>0</v>
          </cell>
          <cell r="R60">
            <v>0</v>
          </cell>
          <cell r="S60">
            <v>0</v>
          </cell>
          <cell r="T60">
            <v>0</v>
          </cell>
          <cell r="U60">
            <v>0</v>
          </cell>
          <cell r="V60">
            <v>0</v>
          </cell>
          <cell r="W60">
            <v>0</v>
          </cell>
          <cell r="X60">
            <v>0</v>
          </cell>
          <cell r="Y60">
            <v>6297.6</v>
          </cell>
          <cell r="Z60">
            <v>2391581.3382100528</v>
          </cell>
        </row>
        <row r="61">
          <cell r="D61">
            <v>2060</v>
          </cell>
          <cell r="E61" t="str">
            <v>Hunter's Bar Infant School</v>
          </cell>
          <cell r="F61">
            <v>268</v>
          </cell>
          <cell r="G61">
            <v>959976</v>
          </cell>
          <cell r="H61">
            <v>10583.999999999995</v>
          </cell>
          <cell r="I61">
            <v>17711.999999999989</v>
          </cell>
          <cell r="J61">
            <v>11826.784065678314</v>
          </cell>
          <cell r="K61">
            <v>92642.727272727192</v>
          </cell>
          <cell r="L61">
            <v>37100.782122905046</v>
          </cell>
          <cell r="M61">
            <v>1129842.2934613107</v>
          </cell>
          <cell r="N61">
            <v>134400</v>
          </cell>
          <cell r="O61">
            <v>0</v>
          </cell>
          <cell r="P61">
            <v>0</v>
          </cell>
          <cell r="Q61">
            <v>0</v>
          </cell>
          <cell r="R61">
            <v>0</v>
          </cell>
          <cell r="S61">
            <v>0</v>
          </cell>
          <cell r="T61">
            <v>21179.52108320476</v>
          </cell>
          <cell r="U61">
            <v>21179.52108320476</v>
          </cell>
          <cell r="V61">
            <v>0</v>
          </cell>
          <cell r="W61">
            <v>0</v>
          </cell>
          <cell r="X61">
            <v>0</v>
          </cell>
          <cell r="Y61">
            <v>15396.900600000001</v>
          </cell>
          <cell r="Z61">
            <v>1300818.7151445148</v>
          </cell>
        </row>
        <row r="62">
          <cell r="D62">
            <v>2058</v>
          </cell>
          <cell r="E62" t="str">
            <v>Hunter's Bar Junior School</v>
          </cell>
          <cell r="F62">
            <v>361</v>
          </cell>
          <cell r="G62">
            <v>1293102</v>
          </cell>
          <cell r="H62">
            <v>21168.000000000069</v>
          </cell>
          <cell r="I62">
            <v>35424.000000000116</v>
          </cell>
          <cell r="J62">
            <v>17390.615978349637</v>
          </cell>
          <cell r="K62">
            <v>110904.59446360452</v>
          </cell>
          <cell r="L62">
            <v>15929.999999999996</v>
          </cell>
          <cell r="M62">
            <v>1493919.2104419542</v>
          </cell>
          <cell r="N62">
            <v>134400</v>
          </cell>
          <cell r="O62">
            <v>0</v>
          </cell>
          <cell r="P62">
            <v>35890.789558045886</v>
          </cell>
          <cell r="Q62">
            <v>35890.789558045886</v>
          </cell>
          <cell r="R62">
            <v>0</v>
          </cell>
          <cell r="S62">
            <v>0</v>
          </cell>
          <cell r="T62">
            <v>0</v>
          </cell>
          <cell r="U62">
            <v>0</v>
          </cell>
          <cell r="V62">
            <v>0</v>
          </cell>
          <cell r="W62">
            <v>0</v>
          </cell>
          <cell r="X62">
            <v>0</v>
          </cell>
          <cell r="Y62">
            <v>23288.779399999999</v>
          </cell>
          <cell r="Z62">
            <v>1687498.7794000003</v>
          </cell>
        </row>
        <row r="63">
          <cell r="D63">
            <v>2063</v>
          </cell>
          <cell r="E63" t="str">
            <v>Intake Primary School</v>
          </cell>
          <cell r="F63">
            <v>416</v>
          </cell>
          <cell r="G63">
            <v>1490112</v>
          </cell>
          <cell r="H63">
            <v>56448.000000000051</v>
          </cell>
          <cell r="I63">
            <v>94464.000000000087</v>
          </cell>
          <cell r="J63">
            <v>89851.515888139824</v>
          </cell>
          <cell r="K63">
            <v>120420.82857573724</v>
          </cell>
          <cell r="L63">
            <v>3427.932960893861</v>
          </cell>
          <cell r="M63">
            <v>1854724.2774247711</v>
          </cell>
          <cell r="N63">
            <v>134400</v>
          </cell>
          <cell r="O63">
            <v>0</v>
          </cell>
          <cell r="P63">
            <v>0</v>
          </cell>
          <cell r="Q63">
            <v>0</v>
          </cell>
          <cell r="R63">
            <v>0</v>
          </cell>
          <cell r="S63">
            <v>0</v>
          </cell>
          <cell r="T63">
            <v>0</v>
          </cell>
          <cell r="U63">
            <v>0</v>
          </cell>
          <cell r="V63">
            <v>0</v>
          </cell>
          <cell r="W63">
            <v>0</v>
          </cell>
          <cell r="X63">
            <v>0</v>
          </cell>
          <cell r="Y63">
            <v>31878.400000000001</v>
          </cell>
          <cell r="Z63">
            <v>2021002.677424771</v>
          </cell>
        </row>
        <row r="64">
          <cell r="D64">
            <v>2261</v>
          </cell>
          <cell r="E64" t="str">
            <v>Limpsfield Junior School</v>
          </cell>
          <cell r="F64">
            <v>225</v>
          </cell>
          <cell r="G64">
            <v>805950</v>
          </cell>
          <cell r="H64">
            <v>38367.000000000029</v>
          </cell>
          <cell r="I64">
            <v>64943.999999999993</v>
          </cell>
          <cell r="J64">
            <v>71854.024701165443</v>
          </cell>
          <cell r="K64">
            <v>86491.666565528401</v>
          </cell>
          <cell r="L64">
            <v>21240</v>
          </cell>
          <cell r="M64">
            <v>1088846.6912666939</v>
          </cell>
          <cell r="N64">
            <v>134400</v>
          </cell>
          <cell r="O64">
            <v>0</v>
          </cell>
          <cell r="P64">
            <v>0</v>
          </cell>
          <cell r="Q64">
            <v>0</v>
          </cell>
          <cell r="R64">
            <v>0</v>
          </cell>
          <cell r="S64">
            <v>0</v>
          </cell>
          <cell r="T64">
            <v>0</v>
          </cell>
          <cell r="U64">
            <v>0</v>
          </cell>
          <cell r="V64">
            <v>0</v>
          </cell>
          <cell r="W64">
            <v>0</v>
          </cell>
          <cell r="X64">
            <v>0</v>
          </cell>
          <cell r="Y64">
            <v>18048</v>
          </cell>
          <cell r="Z64">
            <v>1241294.6912666939</v>
          </cell>
        </row>
        <row r="65">
          <cell r="D65">
            <v>2315</v>
          </cell>
          <cell r="E65" t="str">
            <v>Lound Infant School</v>
          </cell>
          <cell r="F65">
            <v>143</v>
          </cell>
          <cell r="G65">
            <v>512226</v>
          </cell>
          <cell r="H65">
            <v>8379.0000000000073</v>
          </cell>
          <cell r="I65">
            <v>14022.000000000013</v>
          </cell>
          <cell r="J65">
            <v>6204.6921329790221</v>
          </cell>
          <cell r="K65">
            <v>51923.793103448283</v>
          </cell>
          <cell r="L65">
            <v>1895.9550561797794</v>
          </cell>
          <cell r="M65">
            <v>594651.44029260706</v>
          </cell>
          <cell r="N65">
            <v>134400</v>
          </cell>
          <cell r="O65">
            <v>0</v>
          </cell>
          <cell r="P65">
            <v>0</v>
          </cell>
          <cell r="Q65">
            <v>0</v>
          </cell>
          <cell r="R65">
            <v>0</v>
          </cell>
          <cell r="S65">
            <v>0</v>
          </cell>
          <cell r="T65">
            <v>21521.743022332219</v>
          </cell>
          <cell r="U65">
            <v>21521.743022332219</v>
          </cell>
          <cell r="V65">
            <v>0</v>
          </cell>
          <cell r="W65">
            <v>0</v>
          </cell>
          <cell r="X65">
            <v>0</v>
          </cell>
          <cell r="Y65">
            <v>2969.6</v>
          </cell>
          <cell r="Z65">
            <v>753542.78331493936</v>
          </cell>
        </row>
        <row r="66">
          <cell r="D66">
            <v>2298</v>
          </cell>
          <cell r="E66" t="str">
            <v>Lound Junior School</v>
          </cell>
          <cell r="F66">
            <v>207</v>
          </cell>
          <cell r="G66">
            <v>741474</v>
          </cell>
          <cell r="H66">
            <v>15876.000000000013</v>
          </cell>
          <cell r="I66">
            <v>27306</v>
          </cell>
          <cell r="J66">
            <v>12555.034316027968</v>
          </cell>
          <cell r="K66">
            <v>62100.176427103317</v>
          </cell>
          <cell r="L66">
            <v>6490.0000000000018</v>
          </cell>
          <cell r="M66">
            <v>865801.21074313135</v>
          </cell>
          <cell r="N66">
            <v>134400</v>
          </cell>
          <cell r="O66">
            <v>0</v>
          </cell>
          <cell r="P66">
            <v>0</v>
          </cell>
          <cell r="Q66">
            <v>0</v>
          </cell>
          <cell r="R66">
            <v>0</v>
          </cell>
          <cell r="S66">
            <v>0</v>
          </cell>
          <cell r="T66">
            <v>0</v>
          </cell>
          <cell r="U66">
            <v>0</v>
          </cell>
          <cell r="V66">
            <v>0</v>
          </cell>
          <cell r="W66">
            <v>0</v>
          </cell>
          <cell r="X66">
            <v>0</v>
          </cell>
          <cell r="Y66">
            <v>3662.52</v>
          </cell>
          <cell r="Z66">
            <v>1003863.7307431314</v>
          </cell>
        </row>
        <row r="67">
          <cell r="D67">
            <v>2029</v>
          </cell>
          <cell r="E67" t="str">
            <v>Lowedges Junior Academy</v>
          </cell>
          <cell r="F67">
            <v>297</v>
          </cell>
          <cell r="G67">
            <v>1063854</v>
          </cell>
          <cell r="H67">
            <v>83348.999999999956</v>
          </cell>
          <cell r="I67">
            <v>142434.00000000003</v>
          </cell>
          <cell r="J67">
            <v>124962.88795833098</v>
          </cell>
          <cell r="K67">
            <v>103621.17857142851</v>
          </cell>
          <cell r="L67">
            <v>21818.521400778245</v>
          </cell>
          <cell r="M67">
            <v>1540039.5879305378</v>
          </cell>
          <cell r="N67">
            <v>134400</v>
          </cell>
          <cell r="O67">
            <v>4012.8000000000075</v>
          </cell>
          <cell r="P67">
            <v>0</v>
          </cell>
          <cell r="Q67">
            <v>0</v>
          </cell>
          <cell r="R67">
            <v>0</v>
          </cell>
          <cell r="S67">
            <v>0</v>
          </cell>
          <cell r="T67">
            <v>15723.425308526721</v>
          </cell>
          <cell r="U67">
            <v>15723.425308526721</v>
          </cell>
          <cell r="V67">
            <v>0</v>
          </cell>
          <cell r="W67">
            <v>0</v>
          </cell>
          <cell r="X67">
            <v>0</v>
          </cell>
          <cell r="Y67">
            <v>5418.43</v>
          </cell>
          <cell r="Z67">
            <v>1699594.243239064</v>
          </cell>
        </row>
        <row r="68">
          <cell r="D68">
            <v>2045</v>
          </cell>
          <cell r="E68" t="str">
            <v>Lower Meadow Primary School</v>
          </cell>
          <cell r="F68">
            <v>252</v>
          </cell>
          <cell r="G68">
            <v>902664</v>
          </cell>
          <cell r="H68">
            <v>78938.999999999956</v>
          </cell>
          <cell r="I68">
            <v>132101.99999999994</v>
          </cell>
          <cell r="J68">
            <v>112189.37856719812</v>
          </cell>
          <cell r="K68">
            <v>132735.99370574355</v>
          </cell>
          <cell r="L68">
            <v>15831.666666666595</v>
          </cell>
          <cell r="M68">
            <v>1374462.038939608</v>
          </cell>
          <cell r="N68">
            <v>134400</v>
          </cell>
          <cell r="O68">
            <v>12471.891633466192</v>
          </cell>
          <cell r="P68">
            <v>0</v>
          </cell>
          <cell r="Q68">
            <v>0</v>
          </cell>
          <cell r="R68">
            <v>0</v>
          </cell>
          <cell r="S68">
            <v>0</v>
          </cell>
          <cell r="T68">
            <v>0</v>
          </cell>
          <cell r="U68">
            <v>0</v>
          </cell>
          <cell r="V68">
            <v>0</v>
          </cell>
          <cell r="W68">
            <v>0</v>
          </cell>
          <cell r="X68">
            <v>0</v>
          </cell>
          <cell r="Y68">
            <v>5683.2</v>
          </cell>
          <cell r="Z68">
            <v>1527017.1305730746</v>
          </cell>
        </row>
        <row r="69">
          <cell r="D69">
            <v>2070</v>
          </cell>
          <cell r="E69" t="str">
            <v>Lowfield Community Primary School</v>
          </cell>
          <cell r="F69">
            <v>395</v>
          </cell>
          <cell r="G69">
            <v>1414890</v>
          </cell>
          <cell r="H69">
            <v>69678</v>
          </cell>
          <cell r="I69">
            <v>118818.00000000006</v>
          </cell>
          <cell r="J69">
            <v>116102.50991241018</v>
          </cell>
          <cell r="K69">
            <v>139017.53470667268</v>
          </cell>
          <cell r="L69">
            <v>125435.73529411764</v>
          </cell>
          <cell r="M69">
            <v>1983941.7799132005</v>
          </cell>
          <cell r="N69">
            <v>134400</v>
          </cell>
          <cell r="O69">
            <v>28127.99999999984</v>
          </cell>
          <cell r="P69">
            <v>0</v>
          </cell>
          <cell r="Q69">
            <v>0</v>
          </cell>
          <cell r="R69">
            <v>0</v>
          </cell>
          <cell r="S69">
            <v>0</v>
          </cell>
          <cell r="T69">
            <v>0</v>
          </cell>
          <cell r="U69">
            <v>0</v>
          </cell>
          <cell r="V69">
            <v>0</v>
          </cell>
          <cell r="W69">
            <v>0</v>
          </cell>
          <cell r="X69">
            <v>0</v>
          </cell>
          <cell r="Y69">
            <v>28637.73</v>
          </cell>
          <cell r="Z69">
            <v>2175107.5099132005</v>
          </cell>
        </row>
        <row r="70">
          <cell r="D70">
            <v>2292</v>
          </cell>
          <cell r="E70" t="str">
            <v>Loxley Primary School</v>
          </cell>
          <cell r="F70">
            <v>206</v>
          </cell>
          <cell r="G70">
            <v>737892</v>
          </cell>
          <cell r="H70">
            <v>7937.9999999999982</v>
          </cell>
          <cell r="I70">
            <v>13283.999999999998</v>
          </cell>
          <cell r="J70">
            <v>6806.7123399347292</v>
          </cell>
          <cell r="K70">
            <v>48325.377481713673</v>
          </cell>
          <cell r="L70">
            <v>690.56818181818164</v>
          </cell>
          <cell r="M70">
            <v>814936.65800346667</v>
          </cell>
          <cell r="N70">
            <v>134400</v>
          </cell>
          <cell r="O70">
            <v>0</v>
          </cell>
          <cell r="P70">
            <v>323.34199653343057</v>
          </cell>
          <cell r="Q70">
            <v>323.34199653343057</v>
          </cell>
          <cell r="R70">
            <v>0</v>
          </cell>
          <cell r="S70">
            <v>0</v>
          </cell>
          <cell r="T70">
            <v>0</v>
          </cell>
          <cell r="U70">
            <v>0</v>
          </cell>
          <cell r="V70">
            <v>0</v>
          </cell>
          <cell r="W70">
            <v>0</v>
          </cell>
          <cell r="X70">
            <v>0</v>
          </cell>
          <cell r="Y70">
            <v>3333.9</v>
          </cell>
          <cell r="Z70">
            <v>952993.89999999979</v>
          </cell>
        </row>
        <row r="71">
          <cell r="D71">
            <v>2072</v>
          </cell>
          <cell r="E71" t="str">
            <v>Lydgate Infant School</v>
          </cell>
          <cell r="F71">
            <v>356</v>
          </cell>
          <cell r="G71">
            <v>1275192</v>
          </cell>
          <cell r="H71">
            <v>11025</v>
          </cell>
          <cell r="I71">
            <v>18450</v>
          </cell>
          <cell r="J71">
            <v>7486.4125735944053</v>
          </cell>
          <cell r="K71">
            <v>100918.94273127765</v>
          </cell>
          <cell r="L71">
            <v>43425.991561181509</v>
          </cell>
          <cell r="M71">
            <v>1456498.3468660535</v>
          </cell>
          <cell r="N71">
            <v>134400</v>
          </cell>
          <cell r="O71">
            <v>0</v>
          </cell>
          <cell r="P71">
            <v>50261.653133946136</v>
          </cell>
          <cell r="Q71">
            <v>50261.653133946136</v>
          </cell>
          <cell r="R71">
            <v>0</v>
          </cell>
          <cell r="S71">
            <v>0</v>
          </cell>
          <cell r="T71">
            <v>0</v>
          </cell>
          <cell r="U71">
            <v>0</v>
          </cell>
          <cell r="V71">
            <v>0</v>
          </cell>
          <cell r="W71">
            <v>0</v>
          </cell>
          <cell r="X71">
            <v>0</v>
          </cell>
          <cell r="Y71">
            <v>24966.66</v>
          </cell>
          <cell r="Z71">
            <v>1666126.6599999995</v>
          </cell>
        </row>
        <row r="72">
          <cell r="D72">
            <v>2071</v>
          </cell>
          <cell r="E72" t="str">
            <v>Lydgate Junior School</v>
          </cell>
          <cell r="F72">
            <v>479</v>
          </cell>
          <cell r="G72">
            <v>1715778</v>
          </cell>
          <cell r="H72">
            <v>25137.000000000047</v>
          </cell>
          <cell r="I72">
            <v>43541.999999999862</v>
          </cell>
          <cell r="J72">
            <v>16798.305774731911</v>
          </cell>
          <cell r="K72">
            <v>132782.22221861396</v>
          </cell>
          <cell r="L72">
            <v>22466.903765690378</v>
          </cell>
          <cell r="M72">
            <v>1956504.4317590359</v>
          </cell>
          <cell r="N72">
            <v>134400</v>
          </cell>
          <cell r="O72">
            <v>0</v>
          </cell>
          <cell r="P72">
            <v>117285.56824096426</v>
          </cell>
          <cell r="Q72">
            <v>117285.56824096426</v>
          </cell>
          <cell r="R72">
            <v>0</v>
          </cell>
          <cell r="S72">
            <v>0</v>
          </cell>
          <cell r="T72">
            <v>0</v>
          </cell>
          <cell r="U72">
            <v>0</v>
          </cell>
          <cell r="V72">
            <v>0</v>
          </cell>
          <cell r="W72">
            <v>0</v>
          </cell>
          <cell r="X72">
            <v>0</v>
          </cell>
          <cell r="Y72">
            <v>24192</v>
          </cell>
          <cell r="Z72">
            <v>2232381.9999999995</v>
          </cell>
        </row>
        <row r="73">
          <cell r="D73">
            <v>2358</v>
          </cell>
          <cell r="E73" t="str">
            <v>Malin Bridge Primary School</v>
          </cell>
          <cell r="F73">
            <v>538</v>
          </cell>
          <cell r="G73">
            <v>1927116</v>
          </cell>
          <cell r="H73">
            <v>45422.999999999985</v>
          </cell>
          <cell r="I73">
            <v>76752.00000000016</v>
          </cell>
          <cell r="J73">
            <v>54206.093634358913</v>
          </cell>
          <cell r="K73">
            <v>127520.12629229335</v>
          </cell>
          <cell r="L73">
            <v>17824.881209503223</v>
          </cell>
          <cell r="M73">
            <v>2248842.1011361559</v>
          </cell>
          <cell r="N73">
            <v>134400</v>
          </cell>
          <cell r="O73">
            <v>0</v>
          </cell>
          <cell r="P73">
            <v>96937.898863844253</v>
          </cell>
          <cell r="Q73">
            <v>96937.898863844253</v>
          </cell>
          <cell r="R73">
            <v>0</v>
          </cell>
          <cell r="S73">
            <v>0</v>
          </cell>
          <cell r="T73">
            <v>615.25560655358538</v>
          </cell>
          <cell r="U73">
            <v>615.25560655358538</v>
          </cell>
          <cell r="V73">
            <v>0</v>
          </cell>
          <cell r="W73">
            <v>0</v>
          </cell>
          <cell r="X73">
            <v>0</v>
          </cell>
          <cell r="Y73">
            <v>6384.78</v>
          </cell>
          <cell r="Z73">
            <v>2487180.0356065547</v>
          </cell>
        </row>
        <row r="74">
          <cell r="D74">
            <v>2359</v>
          </cell>
          <cell r="E74" t="str">
            <v>Manor Lodge Community Primary and Nursery School</v>
          </cell>
          <cell r="F74">
            <v>332</v>
          </cell>
          <cell r="G74">
            <v>1189224</v>
          </cell>
          <cell r="H74">
            <v>65267.999999999927</v>
          </cell>
          <cell r="I74">
            <v>111438.00000000006</v>
          </cell>
          <cell r="J74">
            <v>117544.07871613356</v>
          </cell>
          <cell r="K74">
            <v>164406.1549815498</v>
          </cell>
          <cell r="L74">
            <v>40003.661971830974</v>
          </cell>
          <cell r="M74">
            <v>1687883.8956695143</v>
          </cell>
          <cell r="N74">
            <v>134400</v>
          </cell>
          <cell r="O74">
            <v>2956.7999999999879</v>
          </cell>
          <cell r="P74">
            <v>0</v>
          </cell>
          <cell r="Q74">
            <v>0</v>
          </cell>
          <cell r="R74">
            <v>0</v>
          </cell>
          <cell r="S74">
            <v>0</v>
          </cell>
          <cell r="T74">
            <v>0</v>
          </cell>
          <cell r="U74">
            <v>0</v>
          </cell>
          <cell r="V74">
            <v>0</v>
          </cell>
          <cell r="W74">
            <v>0</v>
          </cell>
          <cell r="X74">
            <v>0</v>
          </cell>
          <cell r="Y74">
            <v>4092.16</v>
          </cell>
          <cell r="Z74">
            <v>1829332.8556695143</v>
          </cell>
        </row>
        <row r="75">
          <cell r="D75">
            <v>2012</v>
          </cell>
          <cell r="E75" t="str">
            <v>Mansel Primary</v>
          </cell>
          <cell r="F75">
            <v>391</v>
          </cell>
          <cell r="G75">
            <v>1400562</v>
          </cell>
          <cell r="H75">
            <v>103634.99999999996</v>
          </cell>
          <cell r="I75">
            <v>174906.00000000006</v>
          </cell>
          <cell r="J75">
            <v>185592.14880077375</v>
          </cell>
          <cell r="K75">
            <v>166810.74885903447</v>
          </cell>
          <cell r="L75">
            <v>8820.5000000000109</v>
          </cell>
          <cell r="M75">
            <v>2040326.3976598082</v>
          </cell>
          <cell r="N75">
            <v>134400</v>
          </cell>
          <cell r="O75">
            <v>2438.4000000000187</v>
          </cell>
          <cell r="P75">
            <v>0</v>
          </cell>
          <cell r="Q75">
            <v>0</v>
          </cell>
          <cell r="R75">
            <v>0</v>
          </cell>
          <cell r="S75">
            <v>0</v>
          </cell>
          <cell r="T75">
            <v>0</v>
          </cell>
          <cell r="U75">
            <v>0</v>
          </cell>
          <cell r="V75">
            <v>0</v>
          </cell>
          <cell r="W75">
            <v>0</v>
          </cell>
          <cell r="X75">
            <v>0</v>
          </cell>
          <cell r="Y75">
            <v>5323.25</v>
          </cell>
          <cell r="Z75">
            <v>2182488.0476598088</v>
          </cell>
        </row>
        <row r="76">
          <cell r="D76">
            <v>2079</v>
          </cell>
          <cell r="E76" t="str">
            <v>Marlcliffe Community Primary School</v>
          </cell>
          <cell r="F76">
            <v>476</v>
          </cell>
          <cell r="G76">
            <v>1705032</v>
          </cell>
          <cell r="H76">
            <v>28223.999999999993</v>
          </cell>
          <cell r="I76">
            <v>48708.000000000022</v>
          </cell>
          <cell r="J76">
            <v>53128.28326384144</v>
          </cell>
          <cell r="K76">
            <v>160809.49786199207</v>
          </cell>
          <cell r="L76">
            <v>7320.4739336492958</v>
          </cell>
          <cell r="M76">
            <v>2003222.2550594828</v>
          </cell>
          <cell r="N76">
            <v>134400</v>
          </cell>
          <cell r="O76">
            <v>0</v>
          </cell>
          <cell r="P76">
            <v>56737.744940517441</v>
          </cell>
          <cell r="Q76">
            <v>56737.744940517441</v>
          </cell>
          <cell r="R76">
            <v>0</v>
          </cell>
          <cell r="S76">
            <v>0</v>
          </cell>
          <cell r="T76">
            <v>0</v>
          </cell>
          <cell r="U76">
            <v>0</v>
          </cell>
          <cell r="V76">
            <v>0</v>
          </cell>
          <cell r="W76">
            <v>0</v>
          </cell>
          <cell r="X76">
            <v>0</v>
          </cell>
          <cell r="Y76">
            <v>32497.75</v>
          </cell>
          <cell r="Z76">
            <v>2226857.75</v>
          </cell>
        </row>
        <row r="77">
          <cell r="D77">
            <v>2081</v>
          </cell>
          <cell r="E77" t="str">
            <v>Meersbrook Bank Primary School</v>
          </cell>
          <cell r="F77">
            <v>206</v>
          </cell>
          <cell r="G77">
            <v>737892</v>
          </cell>
          <cell r="H77">
            <v>9261.0000000000418</v>
          </cell>
          <cell r="I77">
            <v>15498.000000000071</v>
          </cell>
          <cell r="J77">
            <v>9311.8932011375218</v>
          </cell>
          <cell r="K77">
            <v>47659.322033898337</v>
          </cell>
          <cell r="L77">
            <v>8239.9999999999964</v>
          </cell>
          <cell r="M77">
            <v>827862.21523503598</v>
          </cell>
          <cell r="N77">
            <v>134400</v>
          </cell>
          <cell r="O77">
            <v>0</v>
          </cell>
          <cell r="P77">
            <v>0</v>
          </cell>
          <cell r="Q77">
            <v>0</v>
          </cell>
          <cell r="R77">
            <v>0</v>
          </cell>
          <cell r="S77">
            <v>0</v>
          </cell>
          <cell r="T77">
            <v>13961.335550643744</v>
          </cell>
          <cell r="U77">
            <v>13961.335550643744</v>
          </cell>
          <cell r="V77">
            <v>0</v>
          </cell>
          <cell r="W77">
            <v>0</v>
          </cell>
          <cell r="X77">
            <v>0</v>
          </cell>
          <cell r="Y77">
            <v>16354.725</v>
          </cell>
          <cell r="Z77">
            <v>992578.27578567981</v>
          </cell>
        </row>
        <row r="78">
          <cell r="D78">
            <v>2013</v>
          </cell>
          <cell r="E78" t="str">
            <v>Meynell Community Primary School</v>
          </cell>
          <cell r="F78">
            <v>382</v>
          </cell>
          <cell r="G78">
            <v>1368324</v>
          </cell>
          <cell r="H78">
            <v>119511.00000000007</v>
          </cell>
          <cell r="I78">
            <v>201473.99999999988</v>
          </cell>
          <cell r="J78">
            <v>207915.446474825</v>
          </cell>
          <cell r="K78">
            <v>221880.15983606575</v>
          </cell>
          <cell r="L78">
            <v>27129.074074073989</v>
          </cell>
          <cell r="M78">
            <v>2146233.6803849651</v>
          </cell>
          <cell r="N78">
            <v>134400</v>
          </cell>
          <cell r="O78">
            <v>5909.8708661417477</v>
          </cell>
          <cell r="P78">
            <v>0</v>
          </cell>
          <cell r="Q78">
            <v>0</v>
          </cell>
          <cell r="R78">
            <v>0</v>
          </cell>
          <cell r="S78">
            <v>0</v>
          </cell>
          <cell r="T78">
            <v>0</v>
          </cell>
          <cell r="U78">
            <v>0</v>
          </cell>
          <cell r="V78">
            <v>0</v>
          </cell>
          <cell r="W78">
            <v>0</v>
          </cell>
          <cell r="X78">
            <v>0</v>
          </cell>
          <cell r="Y78">
            <v>6297.6</v>
          </cell>
          <cell r="Z78">
            <v>2292841.1512511061</v>
          </cell>
        </row>
        <row r="79">
          <cell r="D79">
            <v>2346</v>
          </cell>
          <cell r="E79" t="str">
            <v>Monteney Primary School</v>
          </cell>
          <cell r="F79">
            <v>401</v>
          </cell>
          <cell r="G79">
            <v>1436382</v>
          </cell>
          <cell r="H79">
            <v>61299.000000000022</v>
          </cell>
          <cell r="I79">
            <v>104058.00000000009</v>
          </cell>
          <cell r="J79">
            <v>127885.59896306739</v>
          </cell>
          <cell r="K79">
            <v>141655.42629551832</v>
          </cell>
          <cell r="L79">
            <v>2743.0724637681105</v>
          </cell>
          <cell r="M79">
            <v>1874023.0977223539</v>
          </cell>
          <cell r="N79">
            <v>134400</v>
          </cell>
          <cell r="O79">
            <v>0</v>
          </cell>
          <cell r="P79">
            <v>0</v>
          </cell>
          <cell r="Q79">
            <v>0</v>
          </cell>
          <cell r="R79">
            <v>0</v>
          </cell>
          <cell r="S79">
            <v>0</v>
          </cell>
          <cell r="T79">
            <v>0</v>
          </cell>
          <cell r="U79">
            <v>0</v>
          </cell>
          <cell r="V79">
            <v>0</v>
          </cell>
          <cell r="W79">
            <v>0</v>
          </cell>
          <cell r="X79">
            <v>0</v>
          </cell>
          <cell r="Y79">
            <v>6679.51</v>
          </cell>
          <cell r="Z79">
            <v>2015102.6077223537</v>
          </cell>
        </row>
        <row r="80">
          <cell r="D80">
            <v>2257</v>
          </cell>
          <cell r="E80" t="str">
            <v>Mosborough Primary School</v>
          </cell>
          <cell r="F80">
            <v>415</v>
          </cell>
          <cell r="G80">
            <v>1486530</v>
          </cell>
          <cell r="H80">
            <v>31311.000000000076</v>
          </cell>
          <cell r="I80">
            <v>52398.000000000124</v>
          </cell>
          <cell r="J80">
            <v>13840.976497225092</v>
          </cell>
          <cell r="K80">
            <v>85109.57339844876</v>
          </cell>
          <cell r="L80">
            <v>5517.7464788732314</v>
          </cell>
          <cell r="M80">
            <v>1674707.2963745473</v>
          </cell>
          <cell r="N80">
            <v>134400</v>
          </cell>
          <cell r="O80">
            <v>0</v>
          </cell>
          <cell r="P80">
            <v>104042.70362545253</v>
          </cell>
          <cell r="Q80">
            <v>104042.70362545253</v>
          </cell>
          <cell r="R80">
            <v>0</v>
          </cell>
          <cell r="S80">
            <v>0</v>
          </cell>
          <cell r="T80">
            <v>0</v>
          </cell>
          <cell r="U80">
            <v>0</v>
          </cell>
          <cell r="V80">
            <v>206428.35546732228</v>
          </cell>
          <cell r="W80">
            <v>0</v>
          </cell>
          <cell r="X80">
            <v>0</v>
          </cell>
          <cell r="Y80">
            <v>43041.55</v>
          </cell>
          <cell r="Z80">
            <v>2162619.9054673221</v>
          </cell>
        </row>
        <row r="81">
          <cell r="D81">
            <v>2092</v>
          </cell>
          <cell r="E81" t="str">
            <v>Mundella Primary School</v>
          </cell>
          <cell r="F81">
            <v>419</v>
          </cell>
          <cell r="G81">
            <v>1500858</v>
          </cell>
          <cell r="H81">
            <v>23373.000000000011</v>
          </cell>
          <cell r="I81">
            <v>40589.999999999862</v>
          </cell>
          <cell r="J81">
            <v>24677.973483515143</v>
          </cell>
          <cell r="K81">
            <v>95939.497254714661</v>
          </cell>
          <cell r="L81">
            <v>2071.5921787709485</v>
          </cell>
          <cell r="M81">
            <v>1687510.0629170006</v>
          </cell>
          <cell r="N81">
            <v>134400</v>
          </cell>
          <cell r="O81">
            <v>0</v>
          </cell>
          <cell r="P81">
            <v>109679.93708299944</v>
          </cell>
          <cell r="Q81">
            <v>109679.93708299944</v>
          </cell>
          <cell r="R81">
            <v>0</v>
          </cell>
          <cell r="S81">
            <v>0</v>
          </cell>
          <cell r="T81">
            <v>0</v>
          </cell>
          <cell r="U81">
            <v>0</v>
          </cell>
          <cell r="V81">
            <v>0</v>
          </cell>
          <cell r="W81">
            <v>0</v>
          </cell>
          <cell r="X81">
            <v>0</v>
          </cell>
          <cell r="Y81">
            <v>32327.83</v>
          </cell>
          <cell r="Z81">
            <v>1963917.83</v>
          </cell>
        </row>
        <row r="82">
          <cell r="D82">
            <v>2002</v>
          </cell>
          <cell r="E82" t="str">
            <v>Nether Edge Primary School</v>
          </cell>
          <cell r="F82">
            <v>416</v>
          </cell>
          <cell r="G82">
            <v>1490112</v>
          </cell>
          <cell r="H82">
            <v>46745.999999999942</v>
          </cell>
          <cell r="I82">
            <v>79704.000000000131</v>
          </cell>
          <cell r="J82">
            <v>44913.620439897437</v>
          </cell>
          <cell r="K82">
            <v>159413.26126533217</v>
          </cell>
          <cell r="L82">
            <v>46984.228571428466</v>
          </cell>
          <cell r="M82">
            <v>1867873.1102766583</v>
          </cell>
          <cell r="N82">
            <v>134400</v>
          </cell>
          <cell r="O82">
            <v>4838.3999999999924</v>
          </cell>
          <cell r="P82">
            <v>0</v>
          </cell>
          <cell r="Q82">
            <v>0</v>
          </cell>
          <cell r="R82">
            <v>0</v>
          </cell>
          <cell r="S82">
            <v>0</v>
          </cell>
          <cell r="T82">
            <v>30706.887259834155</v>
          </cell>
          <cell r="U82">
            <v>30706.887259834155</v>
          </cell>
          <cell r="V82">
            <v>0</v>
          </cell>
          <cell r="W82">
            <v>0</v>
          </cell>
          <cell r="X82">
            <v>0</v>
          </cell>
          <cell r="Y82">
            <v>4577.25</v>
          </cell>
          <cell r="Z82">
            <v>2042395.647536492</v>
          </cell>
        </row>
        <row r="83">
          <cell r="D83">
            <v>2221</v>
          </cell>
          <cell r="E83" t="str">
            <v>Nether Green Infant School</v>
          </cell>
          <cell r="F83">
            <v>201</v>
          </cell>
          <cell r="G83">
            <v>719982</v>
          </cell>
          <cell r="H83">
            <v>5733.0000000000009</v>
          </cell>
          <cell r="I83">
            <v>9594.0000000000018</v>
          </cell>
          <cell r="J83">
            <v>4791.886647300701</v>
          </cell>
          <cell r="K83">
            <v>57523.597122302112</v>
          </cell>
          <cell r="L83">
            <v>21412.083333333387</v>
          </cell>
          <cell r="M83">
            <v>819036.56710293621</v>
          </cell>
          <cell r="N83">
            <v>134400</v>
          </cell>
          <cell r="O83">
            <v>0</v>
          </cell>
          <cell r="P83">
            <v>0</v>
          </cell>
          <cell r="Q83">
            <v>0</v>
          </cell>
          <cell r="R83">
            <v>0</v>
          </cell>
          <cell r="S83">
            <v>0</v>
          </cell>
          <cell r="T83">
            <v>13022.100618524057</v>
          </cell>
          <cell r="U83">
            <v>13022.100618524057</v>
          </cell>
          <cell r="V83">
            <v>0</v>
          </cell>
          <cell r="W83">
            <v>0</v>
          </cell>
          <cell r="X83">
            <v>0</v>
          </cell>
          <cell r="Y83">
            <v>15488</v>
          </cell>
          <cell r="Z83">
            <v>981946.66772146022</v>
          </cell>
        </row>
        <row r="84">
          <cell r="D84">
            <v>2087</v>
          </cell>
          <cell r="E84" t="str">
            <v>Nether Green Junior School</v>
          </cell>
          <cell r="F84">
            <v>377</v>
          </cell>
          <cell r="G84">
            <v>1350414</v>
          </cell>
          <cell r="H84">
            <v>18080.999999999938</v>
          </cell>
          <cell r="I84">
            <v>30996.000000000116</v>
          </cell>
          <cell r="J84">
            <v>14846.595103794853</v>
          </cell>
          <cell r="K84">
            <v>91901.027020239228</v>
          </cell>
          <cell r="L84">
            <v>15339.999999999996</v>
          </cell>
          <cell r="M84">
            <v>1521578.6221240342</v>
          </cell>
          <cell r="N84">
            <v>134400</v>
          </cell>
          <cell r="O84">
            <v>0</v>
          </cell>
          <cell r="P84">
            <v>81991.377875965874</v>
          </cell>
          <cell r="Q84">
            <v>81991.377875965874</v>
          </cell>
          <cell r="R84">
            <v>0</v>
          </cell>
          <cell r="S84">
            <v>0</v>
          </cell>
          <cell r="T84">
            <v>0</v>
          </cell>
          <cell r="U84">
            <v>0</v>
          </cell>
          <cell r="V84">
            <v>0</v>
          </cell>
          <cell r="W84">
            <v>0</v>
          </cell>
          <cell r="X84">
            <v>0</v>
          </cell>
          <cell r="Y84">
            <v>24953.66</v>
          </cell>
          <cell r="Z84">
            <v>1762923.6600000006</v>
          </cell>
        </row>
        <row r="85">
          <cell r="D85">
            <v>2272</v>
          </cell>
          <cell r="E85" t="str">
            <v>Netherthorpe Primary School</v>
          </cell>
          <cell r="F85">
            <v>216</v>
          </cell>
          <cell r="G85">
            <v>773712</v>
          </cell>
          <cell r="H85">
            <v>44541.000000000036</v>
          </cell>
          <cell r="I85">
            <v>74538.000000000058</v>
          </cell>
          <cell r="J85">
            <v>70072.239088643342</v>
          </cell>
          <cell r="K85">
            <v>162210.92224231464</v>
          </cell>
          <cell r="L85">
            <v>69575.351351351361</v>
          </cell>
          <cell r="M85">
            <v>1194649.5126823094</v>
          </cell>
          <cell r="N85">
            <v>134400</v>
          </cell>
          <cell r="O85">
            <v>3878.400000000001</v>
          </cell>
          <cell r="P85">
            <v>0</v>
          </cell>
          <cell r="Q85">
            <v>0</v>
          </cell>
          <cell r="R85">
            <v>0</v>
          </cell>
          <cell r="S85">
            <v>0</v>
          </cell>
          <cell r="T85">
            <v>0</v>
          </cell>
          <cell r="U85">
            <v>0</v>
          </cell>
          <cell r="V85">
            <v>0</v>
          </cell>
          <cell r="W85">
            <v>80600</v>
          </cell>
          <cell r="X85">
            <v>0</v>
          </cell>
          <cell r="Y85">
            <v>21956</v>
          </cell>
          <cell r="Z85">
            <v>1435483.9126823093</v>
          </cell>
        </row>
        <row r="86">
          <cell r="D86">
            <v>2309</v>
          </cell>
          <cell r="E86" t="str">
            <v>Nook Lane Junior School</v>
          </cell>
          <cell r="F86">
            <v>240</v>
          </cell>
          <cell r="G86">
            <v>859680</v>
          </cell>
          <cell r="H86">
            <v>10584</v>
          </cell>
          <cell r="I86">
            <v>17712</v>
          </cell>
          <cell r="J86">
            <v>11584.033982228411</v>
          </cell>
          <cell r="K86">
            <v>62719.176217226275</v>
          </cell>
          <cell r="L86">
            <v>590.00000000000057</v>
          </cell>
          <cell r="M86">
            <v>962869.21019945468</v>
          </cell>
          <cell r="N86">
            <v>134400</v>
          </cell>
          <cell r="O86">
            <v>0</v>
          </cell>
          <cell r="P86">
            <v>9130.7898005450988</v>
          </cell>
          <cell r="Q86">
            <v>9130.7898005450988</v>
          </cell>
          <cell r="R86">
            <v>0</v>
          </cell>
          <cell r="S86">
            <v>0</v>
          </cell>
          <cell r="T86">
            <v>25756.69726301144</v>
          </cell>
          <cell r="U86">
            <v>25756.69726301144</v>
          </cell>
          <cell r="V86">
            <v>0</v>
          </cell>
          <cell r="W86">
            <v>0</v>
          </cell>
          <cell r="X86">
            <v>0</v>
          </cell>
          <cell r="Y86">
            <v>4224</v>
          </cell>
          <cell r="Z86">
            <v>1136380.697263011</v>
          </cell>
        </row>
        <row r="87">
          <cell r="D87">
            <v>2051</v>
          </cell>
          <cell r="E87" t="str">
            <v>Norfolk Community Primary School</v>
          </cell>
          <cell r="F87">
            <v>407</v>
          </cell>
          <cell r="G87">
            <v>1457874</v>
          </cell>
          <cell r="H87">
            <v>94814.999999999956</v>
          </cell>
          <cell r="I87">
            <v>160884.00000000012</v>
          </cell>
          <cell r="J87">
            <v>187830.30457018176</v>
          </cell>
          <cell r="K87">
            <v>245259.73358846037</v>
          </cell>
          <cell r="L87">
            <v>56259.028571428498</v>
          </cell>
          <cell r="M87">
            <v>2202922.0667300709</v>
          </cell>
          <cell r="N87">
            <v>134400</v>
          </cell>
          <cell r="O87">
            <v>28396.800000000123</v>
          </cell>
          <cell r="P87">
            <v>0</v>
          </cell>
          <cell r="Q87">
            <v>0</v>
          </cell>
          <cell r="R87">
            <v>0</v>
          </cell>
          <cell r="S87">
            <v>0</v>
          </cell>
          <cell r="T87">
            <v>0</v>
          </cell>
          <cell r="U87">
            <v>0</v>
          </cell>
          <cell r="V87">
            <v>0</v>
          </cell>
          <cell r="W87">
            <v>0</v>
          </cell>
          <cell r="X87">
            <v>0</v>
          </cell>
          <cell r="Y87">
            <v>10854.4</v>
          </cell>
          <cell r="Z87">
            <v>2376573.266730071</v>
          </cell>
        </row>
        <row r="88">
          <cell r="D88">
            <v>3010</v>
          </cell>
          <cell r="E88" t="str">
            <v>Norton Free Church of England Primary School</v>
          </cell>
          <cell r="F88">
            <v>215</v>
          </cell>
          <cell r="G88">
            <v>770130</v>
          </cell>
          <cell r="H88">
            <v>15435.000000000038</v>
          </cell>
          <cell r="I88">
            <v>26567.999999999956</v>
          </cell>
          <cell r="J88">
            <v>27377.354411477871</v>
          </cell>
          <cell r="K88">
            <v>45590.573770491843</v>
          </cell>
          <cell r="L88">
            <v>1371.3513513513499</v>
          </cell>
          <cell r="M88">
            <v>886472.27953332115</v>
          </cell>
          <cell r="N88">
            <v>134400</v>
          </cell>
          <cell r="O88">
            <v>0</v>
          </cell>
          <cell r="P88">
            <v>0</v>
          </cell>
          <cell r="Q88">
            <v>0</v>
          </cell>
          <cell r="R88">
            <v>0</v>
          </cell>
          <cell r="S88">
            <v>0</v>
          </cell>
          <cell r="T88">
            <v>10733.744935770117</v>
          </cell>
          <cell r="U88">
            <v>10733.744935770117</v>
          </cell>
          <cell r="V88">
            <v>0</v>
          </cell>
          <cell r="W88">
            <v>0</v>
          </cell>
          <cell r="X88">
            <v>0</v>
          </cell>
          <cell r="Y88">
            <v>5276.36</v>
          </cell>
          <cell r="Z88">
            <v>1036882.3844690912</v>
          </cell>
        </row>
        <row r="89">
          <cell r="D89">
            <v>2018</v>
          </cell>
          <cell r="E89" t="str">
            <v>Oasis Academy Fir Vale</v>
          </cell>
          <cell r="F89">
            <v>412</v>
          </cell>
          <cell r="G89">
            <v>1475784</v>
          </cell>
          <cell r="H89">
            <v>140238.00000000006</v>
          </cell>
          <cell r="I89">
            <v>238374.00000000009</v>
          </cell>
          <cell r="J89">
            <v>176508.44067807912</v>
          </cell>
          <cell r="K89">
            <v>393366.43103944714</v>
          </cell>
          <cell r="L89">
            <v>142677.39130434772</v>
          </cell>
          <cell r="M89">
            <v>2566948.2630218738</v>
          </cell>
          <cell r="N89">
            <v>134400</v>
          </cell>
          <cell r="O89">
            <v>42508.800000000083</v>
          </cell>
          <cell r="P89">
            <v>0</v>
          </cell>
          <cell r="Q89">
            <v>0</v>
          </cell>
          <cell r="R89">
            <v>0</v>
          </cell>
          <cell r="S89">
            <v>0</v>
          </cell>
          <cell r="T89">
            <v>0</v>
          </cell>
          <cell r="U89">
            <v>0</v>
          </cell>
          <cell r="V89">
            <v>0</v>
          </cell>
          <cell r="W89">
            <v>0</v>
          </cell>
          <cell r="X89">
            <v>0</v>
          </cell>
          <cell r="Y89">
            <v>9668.8799999999992</v>
          </cell>
          <cell r="Z89">
            <v>2753525.9430218735</v>
          </cell>
        </row>
        <row r="90">
          <cell r="D90">
            <v>2019</v>
          </cell>
          <cell r="E90" t="str">
            <v>Oasis Academy Watermead</v>
          </cell>
          <cell r="F90">
            <v>385</v>
          </cell>
          <cell r="G90">
            <v>1379070</v>
          </cell>
          <cell r="H90">
            <v>84230.999999999971</v>
          </cell>
          <cell r="I90">
            <v>140957.99999999997</v>
          </cell>
          <cell r="J90">
            <v>193641.74156797177</v>
          </cell>
          <cell r="K90">
            <v>135773.29778506974</v>
          </cell>
          <cell r="L90">
            <v>45568.08510638291</v>
          </cell>
          <cell r="M90">
            <v>1979242.1244594243</v>
          </cell>
          <cell r="N90">
            <v>134400</v>
          </cell>
          <cell r="O90">
            <v>6699.0000000000009</v>
          </cell>
          <cell r="P90">
            <v>0</v>
          </cell>
          <cell r="Q90">
            <v>0</v>
          </cell>
          <cell r="R90">
            <v>0</v>
          </cell>
          <cell r="S90">
            <v>0</v>
          </cell>
          <cell r="T90">
            <v>40885.604423753161</v>
          </cell>
          <cell r="U90">
            <v>40885.604423753161</v>
          </cell>
          <cell r="V90">
            <v>0</v>
          </cell>
          <cell r="W90">
            <v>0</v>
          </cell>
          <cell r="X90">
            <v>0</v>
          </cell>
          <cell r="Y90">
            <v>12800</v>
          </cell>
          <cell r="Z90">
            <v>2174026.728883177</v>
          </cell>
        </row>
        <row r="91">
          <cell r="D91">
            <v>2313</v>
          </cell>
          <cell r="E91" t="str">
            <v>Oughtibridge Primary School</v>
          </cell>
          <cell r="F91">
            <v>414</v>
          </cell>
          <cell r="G91">
            <v>1482948</v>
          </cell>
          <cell r="H91">
            <v>17198.999999999993</v>
          </cell>
          <cell r="I91">
            <v>28781.999999999989</v>
          </cell>
          <cell r="J91">
            <v>10826.653721864792</v>
          </cell>
          <cell r="K91">
            <v>99477.90916808162</v>
          </cell>
          <cell r="L91">
            <v>1349.5027624309396</v>
          </cell>
          <cell r="M91">
            <v>1640583.0656523774</v>
          </cell>
          <cell r="N91">
            <v>134400</v>
          </cell>
          <cell r="O91">
            <v>0</v>
          </cell>
          <cell r="P91">
            <v>133556.93434762268</v>
          </cell>
          <cell r="Q91">
            <v>133556.93434762268</v>
          </cell>
          <cell r="R91">
            <v>0</v>
          </cell>
          <cell r="S91">
            <v>0</v>
          </cell>
          <cell r="T91">
            <v>0</v>
          </cell>
          <cell r="U91">
            <v>0</v>
          </cell>
          <cell r="V91">
            <v>0</v>
          </cell>
          <cell r="W91">
            <v>0</v>
          </cell>
          <cell r="X91">
            <v>0</v>
          </cell>
          <cell r="Y91">
            <v>6809.6</v>
          </cell>
          <cell r="Z91">
            <v>1915349.6</v>
          </cell>
        </row>
        <row r="92">
          <cell r="D92">
            <v>2093</v>
          </cell>
          <cell r="E92" t="str">
            <v>Owler Brook Primary School</v>
          </cell>
          <cell r="F92">
            <v>409</v>
          </cell>
          <cell r="G92">
            <v>1465038</v>
          </cell>
          <cell r="H92">
            <v>106721.99999999997</v>
          </cell>
          <cell r="I92">
            <v>180071.99999999985</v>
          </cell>
          <cell r="J92">
            <v>187563.2794783868</v>
          </cell>
          <cell r="K92">
            <v>274094.66167505959</v>
          </cell>
          <cell r="L92">
            <v>132375.77142857155</v>
          </cell>
          <cell r="M92">
            <v>2345865.7125820178</v>
          </cell>
          <cell r="N92">
            <v>134400</v>
          </cell>
          <cell r="O92">
            <v>8199.2470588235428</v>
          </cell>
          <cell r="P92">
            <v>0</v>
          </cell>
          <cell r="Q92">
            <v>0</v>
          </cell>
          <cell r="R92">
            <v>0</v>
          </cell>
          <cell r="S92">
            <v>0</v>
          </cell>
          <cell r="T92">
            <v>0</v>
          </cell>
          <cell r="U92">
            <v>0</v>
          </cell>
          <cell r="V92">
            <v>203443.84912321641</v>
          </cell>
          <cell r="W92">
            <v>0</v>
          </cell>
          <cell r="X92">
            <v>0</v>
          </cell>
          <cell r="Y92">
            <v>11366.4</v>
          </cell>
          <cell r="Z92">
            <v>2703275.2087640581</v>
          </cell>
        </row>
        <row r="93">
          <cell r="D93">
            <v>3428</v>
          </cell>
          <cell r="E93" t="str">
            <v>Parson Cross Church of England Primary School</v>
          </cell>
          <cell r="F93">
            <v>208</v>
          </cell>
          <cell r="G93">
            <v>745056</v>
          </cell>
          <cell r="H93">
            <v>26901.000000000022</v>
          </cell>
          <cell r="I93">
            <v>45018.000000000036</v>
          </cell>
          <cell r="J93">
            <v>87215.249981874105</v>
          </cell>
          <cell r="K93">
            <v>72008.18181818178</v>
          </cell>
          <cell r="L93">
            <v>2068.3146067415773</v>
          </cell>
          <cell r="M93">
            <v>978266.74640679744</v>
          </cell>
          <cell r="N93">
            <v>134400</v>
          </cell>
          <cell r="O93">
            <v>0</v>
          </cell>
          <cell r="P93">
            <v>0</v>
          </cell>
          <cell r="Q93">
            <v>0</v>
          </cell>
          <cell r="R93">
            <v>0</v>
          </cell>
          <cell r="S93">
            <v>0</v>
          </cell>
          <cell r="T93">
            <v>0</v>
          </cell>
          <cell r="U93">
            <v>0</v>
          </cell>
          <cell r="V93">
            <v>0</v>
          </cell>
          <cell r="W93">
            <v>0</v>
          </cell>
          <cell r="X93">
            <v>0</v>
          </cell>
          <cell r="Y93">
            <v>4720.8</v>
          </cell>
          <cell r="Z93">
            <v>1117387.5464067976</v>
          </cell>
        </row>
        <row r="94">
          <cell r="D94">
            <v>2332</v>
          </cell>
          <cell r="E94" t="str">
            <v>Phillimore Community Primary School</v>
          </cell>
          <cell r="F94">
            <v>389</v>
          </cell>
          <cell r="G94">
            <v>1393398</v>
          </cell>
          <cell r="H94">
            <v>94373.999999999956</v>
          </cell>
          <cell r="I94">
            <v>163097.99999999988</v>
          </cell>
          <cell r="J94">
            <v>183310.59832572646</v>
          </cell>
          <cell r="K94">
            <v>210125.46875767724</v>
          </cell>
          <cell r="L94">
            <v>98926.724137931102</v>
          </cell>
          <cell r="M94">
            <v>2143232.7912213351</v>
          </cell>
          <cell r="N94">
            <v>134400</v>
          </cell>
          <cell r="O94">
            <v>4542.878350515447</v>
          </cell>
          <cell r="P94">
            <v>0</v>
          </cell>
          <cell r="Q94">
            <v>0</v>
          </cell>
          <cell r="R94">
            <v>0</v>
          </cell>
          <cell r="S94">
            <v>0</v>
          </cell>
          <cell r="T94">
            <v>0</v>
          </cell>
          <cell r="U94">
            <v>0</v>
          </cell>
          <cell r="V94">
            <v>0</v>
          </cell>
          <cell r="W94">
            <v>0</v>
          </cell>
          <cell r="X94">
            <v>0</v>
          </cell>
          <cell r="Y94">
            <v>5638.87</v>
          </cell>
          <cell r="Z94">
            <v>2287814.539571851</v>
          </cell>
        </row>
        <row r="95">
          <cell r="D95">
            <v>3433</v>
          </cell>
          <cell r="E95" t="str">
            <v>Pipworth Community Primary School</v>
          </cell>
          <cell r="F95">
            <v>384</v>
          </cell>
          <cell r="G95">
            <v>1375488</v>
          </cell>
          <cell r="H95">
            <v>96579</v>
          </cell>
          <cell r="I95">
            <v>162360.00000000009</v>
          </cell>
          <cell r="J95">
            <v>196360.54250261045</v>
          </cell>
          <cell r="K95">
            <v>181653.08370837098</v>
          </cell>
          <cell r="L95">
            <v>43121.69184290032</v>
          </cell>
          <cell r="M95">
            <v>2055562.3180538819</v>
          </cell>
          <cell r="N95">
            <v>134400</v>
          </cell>
          <cell r="O95">
            <v>25044.419843341886</v>
          </cell>
          <cell r="P95">
            <v>0</v>
          </cell>
          <cell r="Q95">
            <v>0</v>
          </cell>
          <cell r="R95">
            <v>0</v>
          </cell>
          <cell r="S95">
            <v>0</v>
          </cell>
          <cell r="T95">
            <v>0</v>
          </cell>
          <cell r="U95">
            <v>0</v>
          </cell>
          <cell r="V95">
            <v>0</v>
          </cell>
          <cell r="W95">
            <v>0</v>
          </cell>
          <cell r="X95">
            <v>0</v>
          </cell>
          <cell r="Y95">
            <v>35047.58</v>
          </cell>
          <cell r="Z95">
            <v>2250054.3178972239</v>
          </cell>
        </row>
        <row r="96">
          <cell r="D96">
            <v>3427</v>
          </cell>
          <cell r="E96" t="str">
            <v>Porter Croft Church of England Primary Academy</v>
          </cell>
          <cell r="F96">
            <v>215</v>
          </cell>
          <cell r="G96">
            <v>770130</v>
          </cell>
          <cell r="H96">
            <v>30429.000000000044</v>
          </cell>
          <cell r="I96">
            <v>53873.999999999956</v>
          </cell>
          <cell r="J96">
            <v>69649.853943440539</v>
          </cell>
          <cell r="K96">
            <v>100912.5</v>
          </cell>
          <cell r="L96">
            <v>42515.659340659317</v>
          </cell>
          <cell r="M96">
            <v>1067511.0132841</v>
          </cell>
          <cell r="N96">
            <v>134400</v>
          </cell>
          <cell r="O96">
            <v>0</v>
          </cell>
          <cell r="P96">
            <v>0</v>
          </cell>
          <cell r="Q96">
            <v>0</v>
          </cell>
          <cell r="R96">
            <v>0</v>
          </cell>
          <cell r="S96">
            <v>0</v>
          </cell>
          <cell r="T96">
            <v>0</v>
          </cell>
          <cell r="U96">
            <v>0</v>
          </cell>
          <cell r="V96">
            <v>0</v>
          </cell>
          <cell r="W96">
            <v>0</v>
          </cell>
          <cell r="X96">
            <v>0</v>
          </cell>
          <cell r="Y96">
            <v>3045.68</v>
          </cell>
          <cell r="Z96">
            <v>1204956.6932841002</v>
          </cell>
        </row>
        <row r="97">
          <cell r="D97">
            <v>2347</v>
          </cell>
          <cell r="E97" t="str">
            <v>Prince Edward Primary School</v>
          </cell>
          <cell r="F97">
            <v>412</v>
          </cell>
          <cell r="G97">
            <v>1475784</v>
          </cell>
          <cell r="H97">
            <v>89081.999999999942</v>
          </cell>
          <cell r="I97">
            <v>149814.00000000006</v>
          </cell>
          <cell r="J97">
            <v>209321.68412369586</v>
          </cell>
          <cell r="K97">
            <v>225580.58640745762</v>
          </cell>
          <cell r="L97">
            <v>50126.66666666673</v>
          </cell>
          <cell r="M97">
            <v>2199708.9371978198</v>
          </cell>
          <cell r="N97">
            <v>134400</v>
          </cell>
          <cell r="O97">
            <v>8908.8000000000029</v>
          </cell>
          <cell r="P97">
            <v>0</v>
          </cell>
          <cell r="Q97">
            <v>0</v>
          </cell>
          <cell r="R97">
            <v>0</v>
          </cell>
          <cell r="S97">
            <v>0</v>
          </cell>
          <cell r="T97">
            <v>0</v>
          </cell>
          <cell r="U97">
            <v>0</v>
          </cell>
          <cell r="V97">
            <v>0</v>
          </cell>
          <cell r="W97">
            <v>0</v>
          </cell>
          <cell r="X97">
            <v>0</v>
          </cell>
          <cell r="Y97">
            <v>64652.9</v>
          </cell>
          <cell r="Z97">
            <v>2407670.63719782</v>
          </cell>
        </row>
        <row r="98">
          <cell r="D98">
            <v>2366</v>
          </cell>
          <cell r="E98" t="str">
            <v>Pye Bank CofE Primary School</v>
          </cell>
          <cell r="F98">
            <v>430</v>
          </cell>
          <cell r="G98">
            <v>1540260</v>
          </cell>
          <cell r="H98">
            <v>102753</v>
          </cell>
          <cell r="I98">
            <v>172692.00000000003</v>
          </cell>
          <cell r="J98">
            <v>198970.6730727891</v>
          </cell>
          <cell r="K98">
            <v>192785.22184483043</v>
          </cell>
          <cell r="L98">
            <v>87766.486486486509</v>
          </cell>
          <cell r="M98">
            <v>2295227.381404106</v>
          </cell>
          <cell r="N98">
            <v>134400</v>
          </cell>
          <cell r="O98">
            <v>7060.037383177586</v>
          </cell>
          <cell r="P98">
            <v>0</v>
          </cell>
          <cell r="Q98">
            <v>0</v>
          </cell>
          <cell r="R98">
            <v>0</v>
          </cell>
          <cell r="S98">
            <v>0</v>
          </cell>
          <cell r="T98">
            <v>0</v>
          </cell>
          <cell r="U98">
            <v>0</v>
          </cell>
          <cell r="V98">
            <v>0</v>
          </cell>
          <cell r="W98">
            <v>0</v>
          </cell>
          <cell r="X98">
            <v>0</v>
          </cell>
          <cell r="Y98">
            <v>12185.6</v>
          </cell>
          <cell r="Z98">
            <v>2448873.018787283</v>
          </cell>
        </row>
        <row r="99">
          <cell r="D99">
            <v>2363</v>
          </cell>
          <cell r="E99" t="str">
            <v>Rainbow Forge Primary Academy</v>
          </cell>
          <cell r="F99">
            <v>292</v>
          </cell>
          <cell r="G99">
            <v>1045944</v>
          </cell>
          <cell r="H99">
            <v>58212</v>
          </cell>
          <cell r="I99">
            <v>97416</v>
          </cell>
          <cell r="J99">
            <v>71781.199676130476</v>
          </cell>
          <cell r="K99">
            <v>89674.025341130677</v>
          </cell>
          <cell r="L99">
            <v>4184.9392712550607</v>
          </cell>
          <cell r="M99">
            <v>1367212.1642885164</v>
          </cell>
          <cell r="N99">
            <v>134400</v>
          </cell>
          <cell r="O99">
            <v>460.80000000001331</v>
          </cell>
          <cell r="P99">
            <v>0</v>
          </cell>
          <cell r="Q99">
            <v>0</v>
          </cell>
          <cell r="R99">
            <v>0</v>
          </cell>
          <cell r="S99">
            <v>0</v>
          </cell>
          <cell r="T99">
            <v>3868.9774810677077</v>
          </cell>
          <cell r="U99">
            <v>3868.9774810677077</v>
          </cell>
          <cell r="V99">
            <v>0</v>
          </cell>
          <cell r="W99">
            <v>0</v>
          </cell>
          <cell r="X99">
            <v>0</v>
          </cell>
          <cell r="Y99">
            <v>4809.4799999999996</v>
          </cell>
          <cell r="Z99">
            <v>1510751.4217695838</v>
          </cell>
        </row>
        <row r="100">
          <cell r="D100">
            <v>2334</v>
          </cell>
          <cell r="E100" t="str">
            <v>Reignhead Primary School</v>
          </cell>
          <cell r="F100">
            <v>240</v>
          </cell>
          <cell r="G100">
            <v>859680</v>
          </cell>
          <cell r="H100">
            <v>39248.999999999971</v>
          </cell>
          <cell r="I100">
            <v>67158.000000000058</v>
          </cell>
          <cell r="J100">
            <v>42160.834493575763</v>
          </cell>
          <cell r="K100">
            <v>89508.403361344477</v>
          </cell>
          <cell r="L100">
            <v>690.73170731707251</v>
          </cell>
          <cell r="M100">
            <v>1098446.9695622374</v>
          </cell>
          <cell r="N100">
            <v>134400</v>
          </cell>
          <cell r="O100">
            <v>0</v>
          </cell>
          <cell r="P100">
            <v>0</v>
          </cell>
          <cell r="Q100">
            <v>0</v>
          </cell>
          <cell r="R100">
            <v>0</v>
          </cell>
          <cell r="S100">
            <v>0</v>
          </cell>
          <cell r="T100">
            <v>0</v>
          </cell>
          <cell r="U100">
            <v>0</v>
          </cell>
          <cell r="V100">
            <v>0</v>
          </cell>
          <cell r="W100">
            <v>0</v>
          </cell>
          <cell r="X100">
            <v>0</v>
          </cell>
          <cell r="Y100">
            <v>35072</v>
          </cell>
          <cell r="Z100">
            <v>1267918.9695622374</v>
          </cell>
        </row>
        <row r="101">
          <cell r="D101">
            <v>2338</v>
          </cell>
          <cell r="E101" t="str">
            <v>Rivelin Primary School</v>
          </cell>
          <cell r="F101">
            <v>375</v>
          </cell>
          <cell r="G101">
            <v>1343250</v>
          </cell>
          <cell r="H101">
            <v>28664.999999999942</v>
          </cell>
          <cell r="I101">
            <v>50183.999999999913</v>
          </cell>
          <cell r="J101">
            <v>50084.197217379959</v>
          </cell>
          <cell r="K101">
            <v>134732.14098660593</v>
          </cell>
          <cell r="L101">
            <v>37659.574468085149</v>
          </cell>
          <cell r="M101">
            <v>1644574.912672071</v>
          </cell>
          <cell r="N101">
            <v>134400</v>
          </cell>
          <cell r="O101">
            <v>47704.812834224518</v>
          </cell>
          <cell r="P101">
            <v>0</v>
          </cell>
          <cell r="Q101">
            <v>0</v>
          </cell>
          <cell r="R101">
            <v>0</v>
          </cell>
          <cell r="S101">
            <v>0</v>
          </cell>
          <cell r="T101">
            <v>0</v>
          </cell>
          <cell r="U101">
            <v>0</v>
          </cell>
          <cell r="V101">
            <v>0</v>
          </cell>
          <cell r="W101">
            <v>0</v>
          </cell>
          <cell r="X101">
            <v>0</v>
          </cell>
          <cell r="Y101">
            <v>27114.412499999999</v>
          </cell>
          <cell r="Z101">
            <v>1853794.1380062958</v>
          </cell>
        </row>
        <row r="102">
          <cell r="D102">
            <v>2306</v>
          </cell>
          <cell r="E102" t="str">
            <v>Royd Nursery and Infant School</v>
          </cell>
          <cell r="F102">
            <v>127</v>
          </cell>
          <cell r="G102">
            <v>454914</v>
          </cell>
          <cell r="H102">
            <v>16316.999999999982</v>
          </cell>
          <cell r="I102">
            <v>27305.999999999967</v>
          </cell>
          <cell r="J102">
            <v>10025.578446480185</v>
          </cell>
          <cell r="K102">
            <v>41379.493670886077</v>
          </cell>
          <cell r="L102">
            <v>4683.125</v>
          </cell>
          <cell r="M102">
            <v>554625.19711736625</v>
          </cell>
          <cell r="N102">
            <v>134400</v>
          </cell>
          <cell r="O102">
            <v>0</v>
          </cell>
          <cell r="P102">
            <v>0</v>
          </cell>
          <cell r="Q102">
            <v>0</v>
          </cell>
          <cell r="R102">
            <v>0</v>
          </cell>
          <cell r="S102">
            <v>0</v>
          </cell>
          <cell r="T102">
            <v>0</v>
          </cell>
          <cell r="U102">
            <v>0</v>
          </cell>
          <cell r="V102">
            <v>0</v>
          </cell>
          <cell r="W102">
            <v>0</v>
          </cell>
          <cell r="X102">
            <v>0</v>
          </cell>
          <cell r="Y102">
            <v>13440</v>
          </cell>
          <cell r="Z102">
            <v>702465.19711736625</v>
          </cell>
        </row>
        <row r="103">
          <cell r="D103">
            <v>3401</v>
          </cell>
          <cell r="E103" t="str">
            <v>Sacred Heart School, A Catholic Voluntary Academy</v>
          </cell>
          <cell r="F103">
            <v>201</v>
          </cell>
          <cell r="G103">
            <v>719982</v>
          </cell>
          <cell r="H103">
            <v>14553.000000000005</v>
          </cell>
          <cell r="I103">
            <v>24354.000000000011</v>
          </cell>
          <cell r="J103">
            <v>25614.9888056317</v>
          </cell>
          <cell r="K103">
            <v>63614.107142857094</v>
          </cell>
          <cell r="L103">
            <v>23059.166666666613</v>
          </cell>
          <cell r="M103">
            <v>871177.26261515531</v>
          </cell>
          <cell r="N103">
            <v>134400</v>
          </cell>
          <cell r="O103">
            <v>0</v>
          </cell>
          <cell r="P103">
            <v>0</v>
          </cell>
          <cell r="Q103">
            <v>0</v>
          </cell>
          <cell r="R103">
            <v>0</v>
          </cell>
          <cell r="S103">
            <v>0</v>
          </cell>
          <cell r="T103">
            <v>0</v>
          </cell>
          <cell r="U103">
            <v>0</v>
          </cell>
          <cell r="V103">
            <v>0</v>
          </cell>
          <cell r="W103">
            <v>0</v>
          </cell>
          <cell r="X103">
            <v>0</v>
          </cell>
          <cell r="Y103">
            <v>4219.38</v>
          </cell>
          <cell r="Z103">
            <v>1009796.6426151552</v>
          </cell>
        </row>
        <row r="104">
          <cell r="D104">
            <v>2369</v>
          </cell>
          <cell r="E104" t="str">
            <v>Sharrow Nursery, Infant and Junior School</v>
          </cell>
          <cell r="F104">
            <v>427</v>
          </cell>
          <cell r="G104">
            <v>1529514</v>
          </cell>
          <cell r="H104">
            <v>73646.999999999927</v>
          </cell>
          <cell r="I104">
            <v>123245.99999999987</v>
          </cell>
          <cell r="J104">
            <v>107387.78191655941</v>
          </cell>
          <cell r="K104">
            <v>211449.99108184935</v>
          </cell>
          <cell r="L104">
            <v>105028.03814713891</v>
          </cell>
          <cell r="M104">
            <v>2150272.8111455478</v>
          </cell>
          <cell r="N104">
            <v>134400</v>
          </cell>
          <cell r="O104">
            <v>0</v>
          </cell>
          <cell r="P104">
            <v>0</v>
          </cell>
          <cell r="Q104">
            <v>0</v>
          </cell>
          <cell r="R104">
            <v>0</v>
          </cell>
          <cell r="S104">
            <v>0</v>
          </cell>
          <cell r="T104">
            <v>0</v>
          </cell>
          <cell r="U104">
            <v>0</v>
          </cell>
          <cell r="V104">
            <v>0</v>
          </cell>
          <cell r="W104">
            <v>0</v>
          </cell>
          <cell r="X104">
            <v>0</v>
          </cell>
          <cell r="Y104">
            <v>59392</v>
          </cell>
          <cell r="Z104">
            <v>2344064.8111455478</v>
          </cell>
        </row>
        <row r="105">
          <cell r="D105">
            <v>2349</v>
          </cell>
          <cell r="E105" t="str">
            <v>Shooter's Grove Primary School</v>
          </cell>
          <cell r="F105">
            <v>356</v>
          </cell>
          <cell r="G105">
            <v>1275192</v>
          </cell>
          <cell r="H105">
            <v>41895.000000000051</v>
          </cell>
          <cell r="I105">
            <v>70848.000000000102</v>
          </cell>
          <cell r="J105">
            <v>51393.762118271545</v>
          </cell>
          <cell r="K105">
            <v>130642.03705163591</v>
          </cell>
          <cell r="L105">
            <v>22287.202572347171</v>
          </cell>
          <cell r="M105">
            <v>1592258.0017422545</v>
          </cell>
          <cell r="N105">
            <v>134400</v>
          </cell>
          <cell r="O105">
            <v>0</v>
          </cell>
          <cell r="P105">
            <v>0</v>
          </cell>
          <cell r="Q105">
            <v>0</v>
          </cell>
          <cell r="R105">
            <v>0</v>
          </cell>
          <cell r="S105">
            <v>0</v>
          </cell>
          <cell r="T105">
            <v>0</v>
          </cell>
          <cell r="U105">
            <v>0</v>
          </cell>
          <cell r="V105">
            <v>0</v>
          </cell>
          <cell r="W105">
            <v>0</v>
          </cell>
          <cell r="X105">
            <v>0</v>
          </cell>
          <cell r="Y105">
            <v>30933.13</v>
          </cell>
          <cell r="Z105">
            <v>1757591.1317422544</v>
          </cell>
        </row>
        <row r="106">
          <cell r="D106">
            <v>2360</v>
          </cell>
          <cell r="E106" t="str">
            <v>Shortbrook Primary School</v>
          </cell>
          <cell r="F106">
            <v>85</v>
          </cell>
          <cell r="G106">
            <v>304470</v>
          </cell>
          <cell r="H106">
            <v>26019.000000000015</v>
          </cell>
          <cell r="I106">
            <v>43542.000000000029</v>
          </cell>
          <cell r="J106">
            <v>24216.748324960354</v>
          </cell>
          <cell r="K106">
            <v>33045.999999999985</v>
          </cell>
          <cell r="L106">
            <v>659.86842105263133</v>
          </cell>
          <cell r="M106">
            <v>431953.61674601299</v>
          </cell>
          <cell r="N106">
            <v>134400</v>
          </cell>
          <cell r="O106">
            <v>3743.9999999999613</v>
          </cell>
          <cell r="P106">
            <v>0</v>
          </cell>
          <cell r="Q106">
            <v>0</v>
          </cell>
          <cell r="R106">
            <v>0</v>
          </cell>
          <cell r="S106">
            <v>0</v>
          </cell>
          <cell r="T106">
            <v>83031.42035082198</v>
          </cell>
          <cell r="U106">
            <v>83031.42035082198</v>
          </cell>
          <cell r="V106">
            <v>0</v>
          </cell>
          <cell r="W106">
            <v>0</v>
          </cell>
          <cell r="X106">
            <v>0</v>
          </cell>
          <cell r="Y106">
            <v>10624</v>
          </cell>
          <cell r="Z106">
            <v>663753.03709683497</v>
          </cell>
        </row>
        <row r="107">
          <cell r="D107">
            <v>2009</v>
          </cell>
          <cell r="E107" t="str">
            <v>Southey Green Primary School and Nurseries</v>
          </cell>
          <cell r="F107">
            <v>620</v>
          </cell>
          <cell r="G107">
            <v>2220840</v>
          </cell>
          <cell r="H107">
            <v>153909.00000000009</v>
          </cell>
          <cell r="I107">
            <v>261989.99999999988</v>
          </cell>
          <cell r="J107">
            <v>325129.75176943548</v>
          </cell>
          <cell r="K107">
            <v>307273.24011286581</v>
          </cell>
          <cell r="L107">
            <v>30311.111111111099</v>
          </cell>
          <cell r="M107">
            <v>3299453.1029934124</v>
          </cell>
          <cell r="N107">
            <v>134400</v>
          </cell>
          <cell r="O107">
            <v>0</v>
          </cell>
          <cell r="P107">
            <v>0</v>
          </cell>
          <cell r="Q107">
            <v>0</v>
          </cell>
          <cell r="R107">
            <v>0</v>
          </cell>
          <cell r="S107">
            <v>0</v>
          </cell>
          <cell r="T107">
            <v>0</v>
          </cell>
          <cell r="U107">
            <v>0</v>
          </cell>
          <cell r="V107">
            <v>0</v>
          </cell>
          <cell r="W107">
            <v>80600</v>
          </cell>
          <cell r="X107">
            <v>0</v>
          </cell>
          <cell r="Y107">
            <v>13500.14</v>
          </cell>
          <cell r="Z107">
            <v>3527953.2429934121</v>
          </cell>
        </row>
        <row r="108">
          <cell r="D108">
            <v>2329</v>
          </cell>
          <cell r="E108" t="str">
            <v>Springfield Primary School</v>
          </cell>
          <cell r="F108">
            <v>200</v>
          </cell>
          <cell r="G108">
            <v>716400</v>
          </cell>
          <cell r="H108">
            <v>32634</v>
          </cell>
          <cell r="I108">
            <v>54612</v>
          </cell>
          <cell r="J108">
            <v>46329.890298625935</v>
          </cell>
          <cell r="K108">
            <v>81732.05741626794</v>
          </cell>
          <cell r="L108">
            <v>75906.432748538049</v>
          </cell>
          <cell r="M108">
            <v>1007614.3804634319</v>
          </cell>
          <cell r="N108">
            <v>134400</v>
          </cell>
          <cell r="O108">
            <v>9600</v>
          </cell>
          <cell r="P108">
            <v>0</v>
          </cell>
          <cell r="Q108">
            <v>0</v>
          </cell>
          <cell r="R108">
            <v>0</v>
          </cell>
          <cell r="S108">
            <v>0</v>
          </cell>
          <cell r="T108">
            <v>0</v>
          </cell>
          <cell r="U108">
            <v>0</v>
          </cell>
          <cell r="V108">
            <v>0</v>
          </cell>
          <cell r="W108">
            <v>0</v>
          </cell>
          <cell r="X108">
            <v>0</v>
          </cell>
          <cell r="Y108">
            <v>16211.262500000001</v>
          </cell>
          <cell r="Z108">
            <v>1167825.6429634322</v>
          </cell>
        </row>
        <row r="109">
          <cell r="D109">
            <v>5202</v>
          </cell>
          <cell r="E109" t="str">
            <v>St Ann's Catholic Primary School, A Voluntary Academy</v>
          </cell>
          <cell r="F109">
            <v>101</v>
          </cell>
          <cell r="G109">
            <v>361782</v>
          </cell>
          <cell r="H109">
            <v>5733.0000000000127</v>
          </cell>
          <cell r="I109">
            <v>10332.000000000027</v>
          </cell>
          <cell r="J109">
            <v>14244.817646922602</v>
          </cell>
          <cell r="K109">
            <v>37731.854779411755</v>
          </cell>
          <cell r="L109">
            <v>2207.0370370370347</v>
          </cell>
          <cell r="M109">
            <v>432030.70946337137</v>
          </cell>
          <cell r="N109">
            <v>134400</v>
          </cell>
          <cell r="O109">
            <v>0</v>
          </cell>
          <cell r="P109">
            <v>0</v>
          </cell>
          <cell r="Q109">
            <v>0</v>
          </cell>
          <cell r="R109">
            <v>0</v>
          </cell>
          <cell r="S109">
            <v>0</v>
          </cell>
          <cell r="T109">
            <v>3343.0404231092789</v>
          </cell>
          <cell r="U109">
            <v>3343.0404231092789</v>
          </cell>
          <cell r="V109">
            <v>0</v>
          </cell>
          <cell r="W109">
            <v>0</v>
          </cell>
          <cell r="X109">
            <v>0</v>
          </cell>
          <cell r="Y109">
            <v>2176</v>
          </cell>
          <cell r="Z109">
            <v>571949.74988648074</v>
          </cell>
        </row>
        <row r="110">
          <cell r="D110">
            <v>3402</v>
          </cell>
          <cell r="E110" t="str">
            <v>St Catherine's Catholic Primary School (Hallam)</v>
          </cell>
          <cell r="F110">
            <v>427</v>
          </cell>
          <cell r="G110">
            <v>1529514</v>
          </cell>
          <cell r="H110">
            <v>67913.999999999985</v>
          </cell>
          <cell r="I110">
            <v>114389.9999999999</v>
          </cell>
          <cell r="J110">
            <v>175518.02033760349</v>
          </cell>
          <cell r="K110">
            <v>180080.60927639401</v>
          </cell>
          <cell r="L110">
            <v>92671.798365122697</v>
          </cell>
          <cell r="M110">
            <v>2160088.4279791201</v>
          </cell>
          <cell r="N110">
            <v>134400</v>
          </cell>
          <cell r="O110">
            <v>0</v>
          </cell>
          <cell r="P110">
            <v>0</v>
          </cell>
          <cell r="Q110">
            <v>0</v>
          </cell>
          <cell r="R110">
            <v>0</v>
          </cell>
          <cell r="S110">
            <v>0</v>
          </cell>
          <cell r="T110">
            <v>0</v>
          </cell>
          <cell r="U110">
            <v>0</v>
          </cell>
          <cell r="V110">
            <v>0</v>
          </cell>
          <cell r="W110">
            <v>0</v>
          </cell>
          <cell r="X110">
            <v>0</v>
          </cell>
          <cell r="Y110">
            <v>9881.6</v>
          </cell>
          <cell r="Z110">
            <v>2304370.0279791197</v>
          </cell>
        </row>
        <row r="111">
          <cell r="D111">
            <v>2017</v>
          </cell>
          <cell r="E111" t="str">
            <v>St John Fisher Primary, A Catholic Voluntary Academy</v>
          </cell>
          <cell r="F111">
            <v>209</v>
          </cell>
          <cell r="G111">
            <v>748638</v>
          </cell>
          <cell r="H111">
            <v>13229.999999999969</v>
          </cell>
          <cell r="I111">
            <v>22878.000000000055</v>
          </cell>
          <cell r="J111">
            <v>37820.463001491829</v>
          </cell>
          <cell r="K111">
            <v>63224.640595903118</v>
          </cell>
          <cell r="L111">
            <v>15330.432432432392</v>
          </cell>
          <cell r="M111">
            <v>901121.53602982743</v>
          </cell>
          <cell r="N111">
            <v>134400</v>
          </cell>
          <cell r="O111">
            <v>0</v>
          </cell>
          <cell r="P111">
            <v>0</v>
          </cell>
          <cell r="Q111">
            <v>0</v>
          </cell>
          <cell r="R111">
            <v>0</v>
          </cell>
          <cell r="S111">
            <v>0</v>
          </cell>
          <cell r="T111">
            <v>0</v>
          </cell>
          <cell r="U111">
            <v>0</v>
          </cell>
          <cell r="V111">
            <v>0</v>
          </cell>
          <cell r="W111">
            <v>0</v>
          </cell>
          <cell r="X111">
            <v>0</v>
          </cell>
          <cell r="Y111">
            <v>3750.55</v>
          </cell>
          <cell r="Z111">
            <v>1039272.0860298275</v>
          </cell>
        </row>
        <row r="112">
          <cell r="D112">
            <v>5203</v>
          </cell>
          <cell r="E112" t="str">
            <v>St Joseph's Primary School</v>
          </cell>
          <cell r="F112">
            <v>209</v>
          </cell>
          <cell r="G112">
            <v>748638</v>
          </cell>
          <cell r="H112">
            <v>12348.000000000027</v>
          </cell>
          <cell r="I112">
            <v>20664.000000000044</v>
          </cell>
          <cell r="J112">
            <v>33926.75166295567</v>
          </cell>
          <cell r="K112">
            <v>80351.352785145893</v>
          </cell>
          <cell r="L112">
            <v>23422.011173184324</v>
          </cell>
          <cell r="M112">
            <v>919350.11562128586</v>
          </cell>
          <cell r="N112">
            <v>134400</v>
          </cell>
          <cell r="O112">
            <v>0</v>
          </cell>
          <cell r="P112">
            <v>0</v>
          </cell>
          <cell r="Q112">
            <v>0</v>
          </cell>
          <cell r="R112">
            <v>0</v>
          </cell>
          <cell r="S112">
            <v>0</v>
          </cell>
          <cell r="T112">
            <v>7414.9391286441032</v>
          </cell>
          <cell r="U112">
            <v>7414.9391286441032</v>
          </cell>
          <cell r="V112">
            <v>0</v>
          </cell>
          <cell r="W112">
            <v>0</v>
          </cell>
          <cell r="X112">
            <v>0</v>
          </cell>
          <cell r="Y112">
            <v>3509.96</v>
          </cell>
          <cell r="Z112">
            <v>1064675.01474993</v>
          </cell>
        </row>
        <row r="113">
          <cell r="D113">
            <v>3406</v>
          </cell>
          <cell r="E113" t="str">
            <v>St Marie's School, A Catholic Voluntary Academy</v>
          </cell>
          <cell r="F113">
            <v>213</v>
          </cell>
          <cell r="G113">
            <v>762966</v>
          </cell>
          <cell r="H113">
            <v>12348.000000000015</v>
          </cell>
          <cell r="I113">
            <v>20664.000000000022</v>
          </cell>
          <cell r="J113">
            <v>23444.803059589722</v>
          </cell>
          <cell r="K113">
            <v>37560.145161290333</v>
          </cell>
          <cell r="L113">
            <v>15794.590163934476</v>
          </cell>
          <cell r="M113">
            <v>872777.53838481451</v>
          </cell>
          <cell r="N113">
            <v>134400</v>
          </cell>
          <cell r="O113">
            <v>0</v>
          </cell>
          <cell r="P113">
            <v>0</v>
          </cell>
          <cell r="Q113">
            <v>0</v>
          </cell>
          <cell r="R113">
            <v>0</v>
          </cell>
          <cell r="S113">
            <v>0</v>
          </cell>
          <cell r="T113">
            <v>2264.9874971740533</v>
          </cell>
          <cell r="U113">
            <v>2264.9874971740533</v>
          </cell>
          <cell r="V113">
            <v>0</v>
          </cell>
          <cell r="W113">
            <v>0</v>
          </cell>
          <cell r="X113">
            <v>0</v>
          </cell>
          <cell r="Y113">
            <v>5068.8</v>
          </cell>
          <cell r="Z113">
            <v>1014511.3258819884</v>
          </cell>
        </row>
        <row r="114">
          <cell r="D114">
            <v>2020</v>
          </cell>
          <cell r="E114" t="str">
            <v>St Mary's Church of England Primary School</v>
          </cell>
          <cell r="F114">
            <v>210</v>
          </cell>
          <cell r="G114">
            <v>752220</v>
          </cell>
          <cell r="H114">
            <v>29988.000000000018</v>
          </cell>
          <cell r="I114">
            <v>50184.000000000029</v>
          </cell>
          <cell r="J114">
            <v>43772.695047682952</v>
          </cell>
          <cell r="K114">
            <v>67594.585987261147</v>
          </cell>
          <cell r="L114">
            <v>34416.666666666701</v>
          </cell>
          <cell r="M114">
            <v>978175.94770161086</v>
          </cell>
          <cell r="N114">
            <v>134400</v>
          </cell>
          <cell r="O114">
            <v>6144.0000000000055</v>
          </cell>
          <cell r="P114">
            <v>0</v>
          </cell>
          <cell r="Q114">
            <v>0</v>
          </cell>
          <cell r="R114">
            <v>0</v>
          </cell>
          <cell r="S114">
            <v>0</v>
          </cell>
          <cell r="T114">
            <v>0</v>
          </cell>
          <cell r="U114">
            <v>0</v>
          </cell>
          <cell r="V114">
            <v>0</v>
          </cell>
          <cell r="W114">
            <v>0</v>
          </cell>
          <cell r="X114">
            <v>0</v>
          </cell>
          <cell r="Y114">
            <v>2848.73</v>
          </cell>
          <cell r="Z114">
            <v>1121568.6777016108</v>
          </cell>
        </row>
        <row r="115">
          <cell r="D115">
            <v>3423</v>
          </cell>
          <cell r="E115" t="str">
            <v>St Mary's Primary School, A Catholic Voluntary Academy</v>
          </cell>
          <cell r="F115">
            <v>176</v>
          </cell>
          <cell r="G115">
            <v>630432</v>
          </cell>
          <cell r="H115">
            <v>8820.0000000000291</v>
          </cell>
          <cell r="I115">
            <v>14760.000000000047</v>
          </cell>
          <cell r="J115">
            <v>20638.612094909055</v>
          </cell>
          <cell r="K115">
            <v>39106.849315068488</v>
          </cell>
          <cell r="L115">
            <v>2133.6986301369911</v>
          </cell>
          <cell r="M115">
            <v>715891.16004011454</v>
          </cell>
          <cell r="N115">
            <v>134400</v>
          </cell>
          <cell r="O115">
            <v>0</v>
          </cell>
          <cell r="P115">
            <v>0</v>
          </cell>
          <cell r="Q115">
            <v>0</v>
          </cell>
          <cell r="R115">
            <v>0</v>
          </cell>
          <cell r="S115">
            <v>0</v>
          </cell>
          <cell r="T115">
            <v>21858.33189000146</v>
          </cell>
          <cell r="U115">
            <v>21858.33189000146</v>
          </cell>
          <cell r="V115">
            <v>0</v>
          </cell>
          <cell r="W115">
            <v>0</v>
          </cell>
          <cell r="X115">
            <v>0</v>
          </cell>
          <cell r="Y115">
            <v>4068.12</v>
          </cell>
          <cell r="Z115">
            <v>876217.61193011608</v>
          </cell>
        </row>
        <row r="116">
          <cell r="D116">
            <v>5207</v>
          </cell>
          <cell r="E116" t="str">
            <v>St Patrick's Catholic Voluntary Academy</v>
          </cell>
          <cell r="F116">
            <v>279</v>
          </cell>
          <cell r="G116">
            <v>999378</v>
          </cell>
          <cell r="H116">
            <v>39689.999999999956</v>
          </cell>
          <cell r="I116">
            <v>66419.999999999927</v>
          </cell>
          <cell r="J116">
            <v>123287.9123825266</v>
          </cell>
          <cell r="K116">
            <v>114219.85446985443</v>
          </cell>
          <cell r="L116">
            <v>35665.500000000058</v>
          </cell>
          <cell r="M116">
            <v>1378661.2668523809</v>
          </cell>
          <cell r="N116">
            <v>134400</v>
          </cell>
          <cell r="O116">
            <v>0</v>
          </cell>
          <cell r="P116">
            <v>0</v>
          </cell>
          <cell r="Q116">
            <v>0</v>
          </cell>
          <cell r="R116">
            <v>0</v>
          </cell>
          <cell r="S116">
            <v>0</v>
          </cell>
          <cell r="T116">
            <v>0</v>
          </cell>
          <cell r="U116">
            <v>0</v>
          </cell>
          <cell r="V116">
            <v>0</v>
          </cell>
          <cell r="W116">
            <v>0</v>
          </cell>
          <cell r="X116">
            <v>0</v>
          </cell>
          <cell r="Y116">
            <v>4859.71</v>
          </cell>
          <cell r="Z116">
            <v>1517920.9768523809</v>
          </cell>
        </row>
        <row r="117">
          <cell r="D117">
            <v>5208</v>
          </cell>
          <cell r="E117" t="str">
            <v>St Theresa's Catholic Primary School</v>
          </cell>
          <cell r="F117">
            <v>207</v>
          </cell>
          <cell r="G117">
            <v>741474</v>
          </cell>
          <cell r="H117">
            <v>27783.000000000044</v>
          </cell>
          <cell r="I117">
            <v>47232.000000000051</v>
          </cell>
          <cell r="J117">
            <v>96803.878278144461</v>
          </cell>
          <cell r="K117">
            <v>86697.323502304134</v>
          </cell>
          <cell r="L117">
            <v>24840.000000000055</v>
          </cell>
          <cell r="M117">
            <v>1024830.2017804486</v>
          </cell>
          <cell r="N117">
            <v>134400</v>
          </cell>
          <cell r="O117">
            <v>0</v>
          </cell>
          <cell r="P117">
            <v>0</v>
          </cell>
          <cell r="Q117">
            <v>0</v>
          </cell>
          <cell r="R117">
            <v>0</v>
          </cell>
          <cell r="S117">
            <v>0</v>
          </cell>
          <cell r="T117">
            <v>0</v>
          </cell>
          <cell r="U117">
            <v>0</v>
          </cell>
          <cell r="V117">
            <v>0</v>
          </cell>
          <cell r="W117">
            <v>0</v>
          </cell>
          <cell r="X117">
            <v>0</v>
          </cell>
          <cell r="Y117">
            <v>3925.3</v>
          </cell>
          <cell r="Z117">
            <v>1163155.5017804485</v>
          </cell>
        </row>
        <row r="118">
          <cell r="D118">
            <v>3424</v>
          </cell>
          <cell r="E118" t="str">
            <v>St Thomas More Catholic Primary, A Voluntary Academy</v>
          </cell>
          <cell r="F118">
            <v>206</v>
          </cell>
          <cell r="G118">
            <v>737892</v>
          </cell>
          <cell r="H118">
            <v>19845.000000000036</v>
          </cell>
          <cell r="I118">
            <v>33210.000000000065</v>
          </cell>
          <cell r="J118">
            <v>63765.591920615319</v>
          </cell>
          <cell r="K118">
            <v>73684.911747516075</v>
          </cell>
          <cell r="L118">
            <v>10863.910614525139</v>
          </cell>
          <cell r="M118">
            <v>939261.41428265662</v>
          </cell>
          <cell r="N118">
            <v>134400</v>
          </cell>
          <cell r="O118">
            <v>0</v>
          </cell>
          <cell r="P118">
            <v>0</v>
          </cell>
          <cell r="Q118">
            <v>0</v>
          </cell>
          <cell r="R118">
            <v>0</v>
          </cell>
          <cell r="S118">
            <v>0</v>
          </cell>
          <cell r="T118">
            <v>0</v>
          </cell>
          <cell r="U118">
            <v>0</v>
          </cell>
          <cell r="V118">
            <v>0</v>
          </cell>
          <cell r="W118">
            <v>0</v>
          </cell>
          <cell r="X118">
            <v>0</v>
          </cell>
          <cell r="Y118">
            <v>3248.48</v>
          </cell>
          <cell r="Z118">
            <v>1076909.8942826567</v>
          </cell>
        </row>
        <row r="119">
          <cell r="D119">
            <v>3414</v>
          </cell>
          <cell r="E119" t="str">
            <v>St Thomas of Canterbury School, a Catholic Voluntary Academy</v>
          </cell>
          <cell r="F119">
            <v>203</v>
          </cell>
          <cell r="G119">
            <v>727146</v>
          </cell>
          <cell r="H119">
            <v>12789.000000000011</v>
          </cell>
          <cell r="I119">
            <v>22139.999999999985</v>
          </cell>
          <cell r="J119">
            <v>21595.047423701621</v>
          </cell>
          <cell r="K119">
            <v>44349.861111111109</v>
          </cell>
          <cell r="L119">
            <v>11076.994219653181</v>
          </cell>
          <cell r="M119">
            <v>839096.90275446593</v>
          </cell>
          <cell r="N119">
            <v>134400</v>
          </cell>
          <cell r="O119">
            <v>0</v>
          </cell>
          <cell r="P119">
            <v>0</v>
          </cell>
          <cell r="Q119">
            <v>0</v>
          </cell>
          <cell r="R119">
            <v>0</v>
          </cell>
          <cell r="S119">
            <v>0</v>
          </cell>
          <cell r="T119">
            <v>0</v>
          </cell>
          <cell r="U119">
            <v>0</v>
          </cell>
          <cell r="V119">
            <v>0</v>
          </cell>
          <cell r="W119">
            <v>0</v>
          </cell>
          <cell r="X119">
            <v>0</v>
          </cell>
          <cell r="Y119">
            <v>4329.6000000000004</v>
          </cell>
          <cell r="Z119">
            <v>977826.50275446603</v>
          </cell>
        </row>
        <row r="120">
          <cell r="D120">
            <v>3412</v>
          </cell>
          <cell r="E120" t="str">
            <v>St Wilfrid's Catholic Primary School</v>
          </cell>
          <cell r="F120">
            <v>291</v>
          </cell>
          <cell r="G120">
            <v>1042362</v>
          </cell>
          <cell r="H120">
            <v>7497.0000000000018</v>
          </cell>
          <cell r="I120">
            <v>12546.000000000002</v>
          </cell>
          <cell r="J120">
            <v>16118.605541072244</v>
          </cell>
          <cell r="K120">
            <v>36582.266585331221</v>
          </cell>
          <cell r="L120">
            <v>11932.123552123552</v>
          </cell>
          <cell r="M120">
            <v>1127037.995678527</v>
          </cell>
          <cell r="N120">
            <v>134400</v>
          </cell>
          <cell r="O120">
            <v>0</v>
          </cell>
          <cell r="P120">
            <v>80072.004321473025</v>
          </cell>
          <cell r="Q120">
            <v>80072.004321473025</v>
          </cell>
          <cell r="R120">
            <v>0</v>
          </cell>
          <cell r="S120">
            <v>0</v>
          </cell>
          <cell r="T120">
            <v>0</v>
          </cell>
          <cell r="U120">
            <v>0</v>
          </cell>
          <cell r="V120">
            <v>0</v>
          </cell>
          <cell r="W120">
            <v>0</v>
          </cell>
          <cell r="X120">
            <v>0</v>
          </cell>
          <cell r="Y120">
            <v>5198.08</v>
          </cell>
          <cell r="Z120">
            <v>1346708.0800000005</v>
          </cell>
        </row>
        <row r="121">
          <cell r="D121">
            <v>2294</v>
          </cell>
          <cell r="E121" t="str">
            <v>Stannington Infant School</v>
          </cell>
          <cell r="F121">
            <v>174</v>
          </cell>
          <cell r="G121">
            <v>623268</v>
          </cell>
          <cell r="H121">
            <v>9701.9999999999691</v>
          </cell>
          <cell r="I121">
            <v>16235.999999999947</v>
          </cell>
          <cell r="J121">
            <v>5437.6018692773878</v>
          </cell>
          <cell r="K121">
            <v>48720.000000000029</v>
          </cell>
          <cell r="L121">
            <v>2632.3076923076883</v>
          </cell>
          <cell r="M121">
            <v>705995.90956158517</v>
          </cell>
          <cell r="N121">
            <v>134400</v>
          </cell>
          <cell r="O121">
            <v>0</v>
          </cell>
          <cell r="P121">
            <v>0</v>
          </cell>
          <cell r="Q121">
            <v>0</v>
          </cell>
          <cell r="R121">
            <v>0</v>
          </cell>
          <cell r="S121">
            <v>0</v>
          </cell>
          <cell r="T121">
            <v>11905.071311133554</v>
          </cell>
          <cell r="U121">
            <v>11905.071311133554</v>
          </cell>
          <cell r="V121">
            <v>0</v>
          </cell>
          <cell r="W121">
            <v>0</v>
          </cell>
          <cell r="X121">
            <v>0</v>
          </cell>
          <cell r="Y121">
            <v>2184.35</v>
          </cell>
          <cell r="Z121">
            <v>854485.33087271859</v>
          </cell>
        </row>
        <row r="122">
          <cell r="D122">
            <v>2303</v>
          </cell>
          <cell r="E122" t="str">
            <v>Stocksbridge Junior School</v>
          </cell>
          <cell r="F122">
            <v>278</v>
          </cell>
          <cell r="G122">
            <v>995796</v>
          </cell>
          <cell r="H122">
            <v>34397.999999999964</v>
          </cell>
          <cell r="I122">
            <v>57563.999999999935</v>
          </cell>
          <cell r="J122">
            <v>47860.606452978973</v>
          </cell>
          <cell r="K122">
            <v>99982.08486216981</v>
          </cell>
          <cell r="L122">
            <v>0</v>
          </cell>
          <cell r="M122">
            <v>1235600.6913151487</v>
          </cell>
          <cell r="N122">
            <v>134400</v>
          </cell>
          <cell r="O122">
            <v>0</v>
          </cell>
          <cell r="P122">
            <v>0</v>
          </cell>
          <cell r="Q122">
            <v>0</v>
          </cell>
          <cell r="R122">
            <v>0</v>
          </cell>
          <cell r="S122">
            <v>0</v>
          </cell>
          <cell r="T122">
            <v>7943.8904270394396</v>
          </cell>
          <cell r="U122">
            <v>7943.8904270394396</v>
          </cell>
          <cell r="V122">
            <v>0</v>
          </cell>
          <cell r="W122">
            <v>0</v>
          </cell>
          <cell r="X122">
            <v>0</v>
          </cell>
          <cell r="Y122">
            <v>23577.75</v>
          </cell>
          <cell r="Z122">
            <v>1401522.3317421882</v>
          </cell>
        </row>
        <row r="123">
          <cell r="D123">
            <v>2302</v>
          </cell>
          <cell r="E123" t="str">
            <v>Stocksbridge Nursery Infant School</v>
          </cell>
          <cell r="F123">
            <v>198</v>
          </cell>
          <cell r="G123">
            <v>709236</v>
          </cell>
          <cell r="H123">
            <v>26019.000000000004</v>
          </cell>
          <cell r="I123">
            <v>43542.000000000007</v>
          </cell>
          <cell r="J123">
            <v>35543.467218731865</v>
          </cell>
          <cell r="K123">
            <v>99282.857142857145</v>
          </cell>
          <cell r="L123">
            <v>1730.6666666666649</v>
          </cell>
          <cell r="M123">
            <v>915353.99102825567</v>
          </cell>
          <cell r="N123">
            <v>134400</v>
          </cell>
          <cell r="O123">
            <v>0</v>
          </cell>
          <cell r="P123">
            <v>0</v>
          </cell>
          <cell r="Q123">
            <v>0</v>
          </cell>
          <cell r="R123">
            <v>0</v>
          </cell>
          <cell r="S123">
            <v>0</v>
          </cell>
          <cell r="T123">
            <v>0</v>
          </cell>
          <cell r="U123">
            <v>0</v>
          </cell>
          <cell r="V123">
            <v>0</v>
          </cell>
          <cell r="W123">
            <v>0</v>
          </cell>
          <cell r="X123">
            <v>0</v>
          </cell>
          <cell r="Y123">
            <v>3873.77</v>
          </cell>
          <cell r="Z123">
            <v>1053627.7610282558</v>
          </cell>
        </row>
        <row r="124">
          <cell r="D124">
            <v>2350</v>
          </cell>
          <cell r="E124" t="str">
            <v>Stradbroke Primary School</v>
          </cell>
          <cell r="F124">
            <v>416</v>
          </cell>
          <cell r="G124">
            <v>1490112</v>
          </cell>
          <cell r="H124">
            <v>89963.999999999927</v>
          </cell>
          <cell r="I124">
            <v>152766.00000000006</v>
          </cell>
          <cell r="J124">
            <v>150796.35183906753</v>
          </cell>
          <cell r="K124">
            <v>221234.15204678351</v>
          </cell>
          <cell r="L124">
            <v>16408.245125348192</v>
          </cell>
          <cell r="M124">
            <v>2121280.749011199</v>
          </cell>
          <cell r="N124">
            <v>134400</v>
          </cell>
          <cell r="O124">
            <v>0</v>
          </cell>
          <cell r="P124">
            <v>0</v>
          </cell>
          <cell r="Q124">
            <v>0</v>
          </cell>
          <cell r="R124">
            <v>0</v>
          </cell>
          <cell r="S124">
            <v>0</v>
          </cell>
          <cell r="T124">
            <v>0</v>
          </cell>
          <cell r="U124">
            <v>0</v>
          </cell>
          <cell r="V124">
            <v>0</v>
          </cell>
          <cell r="W124">
            <v>0</v>
          </cell>
          <cell r="X124">
            <v>0</v>
          </cell>
          <cell r="Y124">
            <v>33580.449999999997</v>
          </cell>
          <cell r="Z124">
            <v>2289261.1990111992</v>
          </cell>
        </row>
        <row r="125">
          <cell r="D125">
            <v>2230</v>
          </cell>
          <cell r="E125" t="str">
            <v>Tinsley Meadows Primary School</v>
          </cell>
          <cell r="F125">
            <v>529</v>
          </cell>
          <cell r="G125">
            <v>1894878</v>
          </cell>
          <cell r="H125">
            <v>103635</v>
          </cell>
          <cell r="I125">
            <v>176382.00000000006</v>
          </cell>
          <cell r="J125">
            <v>172755.52438794408</v>
          </cell>
          <cell r="K125">
            <v>240661.39060150395</v>
          </cell>
          <cell r="L125">
            <v>134334.28265524624</v>
          </cell>
          <cell r="M125">
            <v>2722646.1976446942</v>
          </cell>
          <cell r="N125">
            <v>134400</v>
          </cell>
          <cell r="O125">
            <v>19449.599999999984</v>
          </cell>
          <cell r="P125">
            <v>0</v>
          </cell>
          <cell r="Q125">
            <v>0</v>
          </cell>
          <cell r="R125">
            <v>0</v>
          </cell>
          <cell r="S125">
            <v>0</v>
          </cell>
          <cell r="T125">
            <v>0</v>
          </cell>
          <cell r="U125">
            <v>0</v>
          </cell>
          <cell r="V125">
            <v>0</v>
          </cell>
          <cell r="W125">
            <v>0</v>
          </cell>
          <cell r="X125">
            <v>0</v>
          </cell>
          <cell r="Y125">
            <v>20928.18</v>
          </cell>
          <cell r="Z125">
            <v>2897423.9776446936</v>
          </cell>
        </row>
        <row r="126">
          <cell r="D126">
            <v>5206</v>
          </cell>
          <cell r="E126" t="str">
            <v>Totley All Saints Church of England Voluntary Aided Primary School</v>
          </cell>
          <cell r="F126">
            <v>210</v>
          </cell>
          <cell r="G126">
            <v>752220</v>
          </cell>
          <cell r="H126">
            <v>8379.0000000000036</v>
          </cell>
          <cell r="I126">
            <v>14022.000000000005</v>
          </cell>
          <cell r="J126">
            <v>7545.6576664247623</v>
          </cell>
          <cell r="K126">
            <v>75249.713617767382</v>
          </cell>
          <cell r="L126">
            <v>5537.4301675977649</v>
          </cell>
          <cell r="M126">
            <v>862953.80145178991</v>
          </cell>
          <cell r="N126">
            <v>134400</v>
          </cell>
          <cell r="O126">
            <v>0</v>
          </cell>
          <cell r="P126">
            <v>0</v>
          </cell>
          <cell r="Q126">
            <v>0</v>
          </cell>
          <cell r="R126">
            <v>0</v>
          </cell>
          <cell r="S126">
            <v>0</v>
          </cell>
          <cell r="T126">
            <v>0</v>
          </cell>
          <cell r="U126">
            <v>0</v>
          </cell>
          <cell r="V126">
            <v>0</v>
          </cell>
          <cell r="W126">
            <v>0</v>
          </cell>
          <cell r="X126">
            <v>0</v>
          </cell>
          <cell r="Y126">
            <v>3774.04</v>
          </cell>
          <cell r="Z126">
            <v>1001127.84145179</v>
          </cell>
        </row>
        <row r="127">
          <cell r="D127">
            <v>2203</v>
          </cell>
          <cell r="E127" t="str">
            <v>Totley Primary School</v>
          </cell>
          <cell r="F127">
            <v>423</v>
          </cell>
          <cell r="G127">
            <v>1515186</v>
          </cell>
          <cell r="H127">
            <v>18080.999999999993</v>
          </cell>
          <cell r="I127">
            <v>31733.99999999988</v>
          </cell>
          <cell r="J127">
            <v>553.47019026573446</v>
          </cell>
          <cell r="K127">
            <v>83303.335099210119</v>
          </cell>
          <cell r="L127">
            <v>14517.922437673138</v>
          </cell>
          <cell r="M127">
            <v>1663375.7277271487</v>
          </cell>
          <cell r="N127">
            <v>134400</v>
          </cell>
          <cell r="O127">
            <v>0</v>
          </cell>
          <cell r="P127">
            <v>152254.27227285123</v>
          </cell>
          <cell r="Q127">
            <v>152254.27227285123</v>
          </cell>
          <cell r="R127">
            <v>0</v>
          </cell>
          <cell r="S127">
            <v>0</v>
          </cell>
          <cell r="T127">
            <v>0</v>
          </cell>
          <cell r="U127">
            <v>0</v>
          </cell>
          <cell r="V127">
            <v>0</v>
          </cell>
          <cell r="W127">
            <v>0</v>
          </cell>
          <cell r="X127">
            <v>0</v>
          </cell>
          <cell r="Y127">
            <v>3948.7</v>
          </cell>
          <cell r="Z127">
            <v>1953978.7000000002</v>
          </cell>
        </row>
        <row r="128">
          <cell r="D128">
            <v>2351</v>
          </cell>
          <cell r="E128" t="str">
            <v>Walkley Primary School</v>
          </cell>
          <cell r="F128">
            <v>386</v>
          </cell>
          <cell r="G128">
            <v>1382652</v>
          </cell>
          <cell r="H128">
            <v>44541.000000000022</v>
          </cell>
          <cell r="I128">
            <v>75275.999999999869</v>
          </cell>
          <cell r="J128">
            <v>76791.561398536083</v>
          </cell>
          <cell r="K128">
            <v>132573.27551020411</v>
          </cell>
          <cell r="L128">
            <v>30737.914110429396</v>
          </cell>
          <cell r="M128">
            <v>1742571.7510191693</v>
          </cell>
          <cell r="N128">
            <v>134400</v>
          </cell>
          <cell r="O128">
            <v>5606.4000000000078</v>
          </cell>
          <cell r="P128">
            <v>0</v>
          </cell>
          <cell r="Q128">
            <v>0</v>
          </cell>
          <cell r="R128">
            <v>0</v>
          </cell>
          <cell r="S128">
            <v>0</v>
          </cell>
          <cell r="T128">
            <v>0</v>
          </cell>
          <cell r="U128">
            <v>0</v>
          </cell>
          <cell r="V128">
            <v>0</v>
          </cell>
          <cell r="W128">
            <v>0</v>
          </cell>
          <cell r="X128">
            <v>0</v>
          </cell>
          <cell r="Y128">
            <v>60190</v>
          </cell>
          <cell r="Z128">
            <v>1942768.1510191693</v>
          </cell>
        </row>
        <row r="129">
          <cell r="D129">
            <v>3432</v>
          </cell>
          <cell r="E129" t="str">
            <v>Watercliffe Meadow Community Primary School</v>
          </cell>
          <cell r="F129">
            <v>412</v>
          </cell>
          <cell r="G129">
            <v>1475784</v>
          </cell>
          <cell r="H129">
            <v>103194.00000000004</v>
          </cell>
          <cell r="I129">
            <v>173429.99999999997</v>
          </cell>
          <cell r="J129">
            <v>203516.81496271314</v>
          </cell>
          <cell r="K129">
            <v>196128.9927097763</v>
          </cell>
          <cell r="L129">
            <v>21911.436619718301</v>
          </cell>
          <cell r="M129">
            <v>2173965.2442922075</v>
          </cell>
          <cell r="N129">
            <v>134400</v>
          </cell>
          <cell r="O129">
            <v>0</v>
          </cell>
          <cell r="P129">
            <v>0</v>
          </cell>
          <cell r="Q129">
            <v>0</v>
          </cell>
          <cell r="R129">
            <v>0</v>
          </cell>
          <cell r="S129">
            <v>0</v>
          </cell>
          <cell r="T129">
            <v>0</v>
          </cell>
          <cell r="U129">
            <v>0</v>
          </cell>
          <cell r="V129">
            <v>0</v>
          </cell>
          <cell r="W129">
            <v>0</v>
          </cell>
          <cell r="X129">
            <v>0</v>
          </cell>
          <cell r="Y129">
            <v>57856</v>
          </cell>
          <cell r="Z129">
            <v>2366221.2442922075</v>
          </cell>
        </row>
        <row r="130">
          <cell r="D130">
            <v>2319</v>
          </cell>
          <cell r="E130" t="str">
            <v>Waterthorpe Infant School</v>
          </cell>
          <cell r="F130">
            <v>124</v>
          </cell>
          <cell r="G130">
            <v>444168</v>
          </cell>
          <cell r="H130">
            <v>20286.000000000007</v>
          </cell>
          <cell r="I130">
            <v>33948.000000000007</v>
          </cell>
          <cell r="J130">
            <v>22022.287570573408</v>
          </cell>
          <cell r="K130">
            <v>82153.734939759088</v>
          </cell>
          <cell r="L130">
            <v>4204.597701149426</v>
          </cell>
          <cell r="M130">
            <v>606782.62021148193</v>
          </cell>
          <cell r="N130">
            <v>134400</v>
          </cell>
          <cell r="O130">
            <v>0</v>
          </cell>
          <cell r="P130">
            <v>0</v>
          </cell>
          <cell r="Q130">
            <v>0</v>
          </cell>
          <cell r="R130">
            <v>0</v>
          </cell>
          <cell r="S130">
            <v>0</v>
          </cell>
          <cell r="T130">
            <v>0</v>
          </cell>
          <cell r="U130">
            <v>0</v>
          </cell>
          <cell r="V130">
            <v>0</v>
          </cell>
          <cell r="W130">
            <v>0</v>
          </cell>
          <cell r="X130">
            <v>0</v>
          </cell>
          <cell r="Y130">
            <v>16512</v>
          </cell>
          <cell r="Z130">
            <v>757694.62021148193</v>
          </cell>
        </row>
        <row r="131">
          <cell r="D131">
            <v>2352</v>
          </cell>
          <cell r="E131" t="str">
            <v>Westways Primary School</v>
          </cell>
          <cell r="F131">
            <v>582</v>
          </cell>
          <cell r="G131">
            <v>2084724</v>
          </cell>
          <cell r="H131">
            <v>41894.999999999949</v>
          </cell>
          <cell r="I131">
            <v>70847.999999999825</v>
          </cell>
          <cell r="J131">
            <v>46132.225858815815</v>
          </cell>
          <cell r="K131">
            <v>132325.16396103892</v>
          </cell>
          <cell r="L131">
            <v>76078.203592814389</v>
          </cell>
          <cell r="M131">
            <v>2452002.5934126694</v>
          </cell>
          <cell r="N131">
            <v>134400</v>
          </cell>
          <cell r="O131">
            <v>30796.799999999799</v>
          </cell>
          <cell r="P131">
            <v>65820.606587331145</v>
          </cell>
          <cell r="Q131">
            <v>65820.606587331145</v>
          </cell>
          <cell r="R131">
            <v>0</v>
          </cell>
          <cell r="S131">
            <v>0</v>
          </cell>
          <cell r="T131">
            <v>0</v>
          </cell>
          <cell r="U131">
            <v>0</v>
          </cell>
          <cell r="V131">
            <v>0</v>
          </cell>
          <cell r="W131">
            <v>0</v>
          </cell>
          <cell r="X131">
            <v>0</v>
          </cell>
          <cell r="Y131">
            <v>36709.699999999997</v>
          </cell>
          <cell r="Z131">
            <v>2719729.6999999997</v>
          </cell>
        </row>
        <row r="132">
          <cell r="D132">
            <v>2311</v>
          </cell>
          <cell r="E132" t="str">
            <v>Wharncliffe Side Primary School</v>
          </cell>
          <cell r="F132">
            <v>131</v>
          </cell>
          <cell r="G132">
            <v>469242</v>
          </cell>
          <cell r="H132">
            <v>17640.000000000018</v>
          </cell>
          <cell r="I132">
            <v>30257.999999999978</v>
          </cell>
          <cell r="J132">
            <v>25080.938622041933</v>
          </cell>
          <cell r="K132">
            <v>71503.19196428571</v>
          </cell>
          <cell r="L132">
            <v>2735.9292035398253</v>
          </cell>
          <cell r="M132">
            <v>616460.05978986749</v>
          </cell>
          <cell r="N132">
            <v>134400</v>
          </cell>
          <cell r="O132">
            <v>0</v>
          </cell>
          <cell r="P132">
            <v>0</v>
          </cell>
          <cell r="Q132">
            <v>0</v>
          </cell>
          <cell r="R132">
            <v>0</v>
          </cell>
          <cell r="S132">
            <v>0</v>
          </cell>
          <cell r="T132">
            <v>0</v>
          </cell>
          <cell r="U132">
            <v>0</v>
          </cell>
          <cell r="V132">
            <v>0</v>
          </cell>
          <cell r="W132">
            <v>0</v>
          </cell>
          <cell r="X132">
            <v>3511.3831775700855</v>
          </cell>
          <cell r="Y132">
            <v>2892.8</v>
          </cell>
          <cell r="Z132">
            <v>757264.2429674376</v>
          </cell>
        </row>
        <row r="133">
          <cell r="D133">
            <v>2040</v>
          </cell>
          <cell r="E133" t="str">
            <v>Whiteways Primary School</v>
          </cell>
          <cell r="F133">
            <v>386</v>
          </cell>
          <cell r="G133">
            <v>1382652</v>
          </cell>
          <cell r="H133">
            <v>90404.999999999927</v>
          </cell>
          <cell r="I133">
            <v>156455.99999999997</v>
          </cell>
          <cell r="J133">
            <v>152868.05584107168</v>
          </cell>
          <cell r="K133">
            <v>242980.83908794782</v>
          </cell>
          <cell r="L133">
            <v>112879.82608695664</v>
          </cell>
          <cell r="M133">
            <v>2138241.7210159763</v>
          </cell>
          <cell r="N133">
            <v>134400</v>
          </cell>
          <cell r="O133">
            <v>19588.132283464402</v>
          </cell>
          <cell r="P133">
            <v>0</v>
          </cell>
          <cell r="Q133">
            <v>0</v>
          </cell>
          <cell r="R133">
            <v>0</v>
          </cell>
          <cell r="S133">
            <v>0</v>
          </cell>
          <cell r="T133">
            <v>0</v>
          </cell>
          <cell r="U133">
            <v>0</v>
          </cell>
          <cell r="V133">
            <v>0</v>
          </cell>
          <cell r="W133">
            <v>0</v>
          </cell>
          <cell r="X133">
            <v>0</v>
          </cell>
          <cell r="Y133">
            <v>8140.8</v>
          </cell>
          <cell r="Z133">
            <v>2300370.6532994402</v>
          </cell>
        </row>
        <row r="134">
          <cell r="D134">
            <v>2027</v>
          </cell>
          <cell r="E134" t="str">
            <v>Wincobank Nursery and Infant Academy</v>
          </cell>
          <cell r="F134">
            <v>123</v>
          </cell>
          <cell r="G134">
            <v>440586</v>
          </cell>
          <cell r="H134">
            <v>22049.999999999978</v>
          </cell>
          <cell r="I134">
            <v>36899.999999999964</v>
          </cell>
          <cell r="J134">
            <v>33955.881672969648</v>
          </cell>
          <cell r="K134">
            <v>30700.799999999948</v>
          </cell>
          <cell r="L134">
            <v>12389.999999999987</v>
          </cell>
          <cell r="M134">
            <v>576582.68167296948</v>
          </cell>
          <cell r="N134">
            <v>134400</v>
          </cell>
          <cell r="O134">
            <v>2515.2000000000016</v>
          </cell>
          <cell r="P134">
            <v>0</v>
          </cell>
          <cell r="Q134">
            <v>0</v>
          </cell>
          <cell r="R134">
            <v>0</v>
          </cell>
          <cell r="S134">
            <v>0</v>
          </cell>
          <cell r="T134">
            <v>38198.854981124357</v>
          </cell>
          <cell r="U134">
            <v>38198.854981124357</v>
          </cell>
          <cell r="V134">
            <v>0</v>
          </cell>
          <cell r="W134">
            <v>0</v>
          </cell>
          <cell r="X134">
            <v>0</v>
          </cell>
          <cell r="Y134">
            <v>2777.7</v>
          </cell>
          <cell r="Z134">
            <v>754474.43665409379</v>
          </cell>
        </row>
        <row r="135">
          <cell r="D135">
            <v>2361</v>
          </cell>
          <cell r="E135" t="str">
            <v>Windmill Hill Primary School</v>
          </cell>
          <cell r="F135">
            <v>301</v>
          </cell>
          <cell r="G135">
            <v>1078182</v>
          </cell>
          <cell r="H135">
            <v>27342.000000000033</v>
          </cell>
          <cell r="I135">
            <v>45756.000000000058</v>
          </cell>
          <cell r="J135">
            <v>31246.790741668945</v>
          </cell>
          <cell r="K135">
            <v>99209.062500000029</v>
          </cell>
          <cell r="L135">
            <v>2785.725490196075</v>
          </cell>
          <cell r="M135">
            <v>1284521.5787318652</v>
          </cell>
          <cell r="N135">
            <v>134400</v>
          </cell>
          <cell r="O135">
            <v>0</v>
          </cell>
          <cell r="P135">
            <v>0</v>
          </cell>
          <cell r="Q135">
            <v>0</v>
          </cell>
          <cell r="R135">
            <v>0</v>
          </cell>
          <cell r="S135">
            <v>0</v>
          </cell>
          <cell r="T135">
            <v>0</v>
          </cell>
          <cell r="U135">
            <v>0</v>
          </cell>
          <cell r="V135">
            <v>0</v>
          </cell>
          <cell r="W135">
            <v>0</v>
          </cell>
          <cell r="X135">
            <v>0</v>
          </cell>
          <cell r="Y135">
            <v>4915.2</v>
          </cell>
          <cell r="Z135">
            <v>1423836.7787318653</v>
          </cell>
        </row>
        <row r="136">
          <cell r="D136">
            <v>2043</v>
          </cell>
          <cell r="E136" t="str">
            <v>Wisewood Community Primary School</v>
          </cell>
          <cell r="F136">
            <v>165</v>
          </cell>
          <cell r="G136">
            <v>591030</v>
          </cell>
          <cell r="H136">
            <v>35721.000000000007</v>
          </cell>
          <cell r="I136">
            <v>60516</v>
          </cell>
          <cell r="J136">
            <v>25833.463880736548</v>
          </cell>
          <cell r="K136">
            <v>71502.186387020192</v>
          </cell>
          <cell r="L136">
            <v>12497.635135135099</v>
          </cell>
          <cell r="M136">
            <v>797100.28540289181</v>
          </cell>
          <cell r="N136">
            <v>134400</v>
          </cell>
          <cell r="O136">
            <v>11615.999999999947</v>
          </cell>
          <cell r="P136">
            <v>0</v>
          </cell>
          <cell r="Q136">
            <v>0</v>
          </cell>
          <cell r="R136">
            <v>0</v>
          </cell>
          <cell r="S136">
            <v>0</v>
          </cell>
          <cell r="T136">
            <v>0</v>
          </cell>
          <cell r="U136">
            <v>0</v>
          </cell>
          <cell r="V136">
            <v>0</v>
          </cell>
          <cell r="W136">
            <v>0</v>
          </cell>
          <cell r="X136">
            <v>0</v>
          </cell>
          <cell r="Y136">
            <v>2893.77</v>
          </cell>
          <cell r="Z136">
            <v>946010.05540289183</v>
          </cell>
        </row>
        <row r="137">
          <cell r="D137">
            <v>2139</v>
          </cell>
          <cell r="E137" t="str">
            <v>Woodhouse West Primary School</v>
          </cell>
          <cell r="F137">
            <v>361</v>
          </cell>
          <cell r="G137">
            <v>1293102</v>
          </cell>
          <cell r="H137">
            <v>89522.999999999971</v>
          </cell>
          <cell r="I137">
            <v>150551.99999999991</v>
          </cell>
          <cell r="J137">
            <v>130327.66480257334</v>
          </cell>
          <cell r="K137">
            <v>186518.79082082957</v>
          </cell>
          <cell r="L137">
            <v>26952.438271604893</v>
          </cell>
          <cell r="M137">
            <v>1876975.8938950079</v>
          </cell>
          <cell r="N137">
            <v>134400</v>
          </cell>
          <cell r="O137">
            <v>20601.066666666517</v>
          </cell>
          <cell r="P137">
            <v>0</v>
          </cell>
          <cell r="Q137">
            <v>0</v>
          </cell>
          <cell r="R137">
            <v>0</v>
          </cell>
          <cell r="S137">
            <v>0</v>
          </cell>
          <cell r="T137">
            <v>0</v>
          </cell>
          <cell r="U137">
            <v>0</v>
          </cell>
          <cell r="V137">
            <v>0</v>
          </cell>
          <cell r="W137">
            <v>0</v>
          </cell>
          <cell r="X137">
            <v>0</v>
          </cell>
          <cell r="Y137">
            <v>6194.43</v>
          </cell>
          <cell r="Z137">
            <v>2038171.3905616745</v>
          </cell>
        </row>
        <row r="138">
          <cell r="D138">
            <v>2034</v>
          </cell>
          <cell r="E138" t="str">
            <v>Woodlands Primary School</v>
          </cell>
          <cell r="F138">
            <v>403</v>
          </cell>
          <cell r="G138">
            <v>1443546</v>
          </cell>
          <cell r="H138">
            <v>112013.99999999999</v>
          </cell>
          <cell r="I138">
            <v>188928.00000000012</v>
          </cell>
          <cell r="J138">
            <v>201773.86936354297</v>
          </cell>
          <cell r="K138">
            <v>210844.42121366656</v>
          </cell>
          <cell r="L138">
            <v>19757.392550143268</v>
          </cell>
          <cell r="M138">
            <v>2176863.683127353</v>
          </cell>
          <cell r="N138">
            <v>134400</v>
          </cell>
          <cell r="O138">
            <v>18067.199999999928</v>
          </cell>
          <cell r="P138">
            <v>0</v>
          </cell>
          <cell r="Q138">
            <v>0</v>
          </cell>
          <cell r="R138">
            <v>0</v>
          </cell>
          <cell r="S138">
            <v>0</v>
          </cell>
          <cell r="T138">
            <v>0</v>
          </cell>
          <cell r="U138">
            <v>0</v>
          </cell>
          <cell r="V138">
            <v>0</v>
          </cell>
          <cell r="W138">
            <v>0</v>
          </cell>
          <cell r="X138">
            <v>0</v>
          </cell>
          <cell r="Y138">
            <v>12492.8</v>
          </cell>
          <cell r="Z138">
            <v>2341823.683127353</v>
          </cell>
        </row>
        <row r="139">
          <cell r="D139">
            <v>2324</v>
          </cell>
          <cell r="E139" t="str">
            <v>Woodseats Primary School</v>
          </cell>
          <cell r="F139">
            <v>369</v>
          </cell>
          <cell r="G139">
            <v>1321758</v>
          </cell>
          <cell r="H139">
            <v>54242.999999999942</v>
          </cell>
          <cell r="I139">
            <v>90773.999999999913</v>
          </cell>
          <cell r="J139">
            <v>67178.658093920661</v>
          </cell>
          <cell r="K139">
            <v>128222.64166842222</v>
          </cell>
          <cell r="L139">
            <v>34697.53125</v>
          </cell>
          <cell r="M139">
            <v>1696873.8310123428</v>
          </cell>
          <cell r="N139">
            <v>134400</v>
          </cell>
          <cell r="O139">
            <v>14556.74754098347</v>
          </cell>
          <cell r="P139">
            <v>0</v>
          </cell>
          <cell r="Q139">
            <v>0</v>
          </cell>
          <cell r="R139">
            <v>0</v>
          </cell>
          <cell r="S139">
            <v>0</v>
          </cell>
          <cell r="T139">
            <v>0</v>
          </cell>
          <cell r="U139">
            <v>0</v>
          </cell>
          <cell r="V139">
            <v>0</v>
          </cell>
          <cell r="W139">
            <v>0</v>
          </cell>
          <cell r="X139">
            <v>0</v>
          </cell>
          <cell r="Y139">
            <v>5781.03</v>
          </cell>
          <cell r="Z139">
            <v>1851611.608553326</v>
          </cell>
        </row>
        <row r="140">
          <cell r="D140">
            <v>2327</v>
          </cell>
          <cell r="E140" t="str">
            <v>Woodthorpe Primary School</v>
          </cell>
          <cell r="F140">
            <v>398</v>
          </cell>
          <cell r="G140">
            <v>1425636</v>
          </cell>
          <cell r="H140">
            <v>108927.00000000001</v>
          </cell>
          <cell r="I140">
            <v>183023.99999999994</v>
          </cell>
          <cell r="J140">
            <v>208158.19655827468</v>
          </cell>
          <cell r="K140">
            <v>170187.64285714293</v>
          </cell>
          <cell r="L140">
            <v>20168.588957055206</v>
          </cell>
          <cell r="M140">
            <v>2116101.428372473</v>
          </cell>
          <cell r="N140">
            <v>134400</v>
          </cell>
          <cell r="O140">
            <v>0</v>
          </cell>
          <cell r="P140">
            <v>0</v>
          </cell>
          <cell r="Q140">
            <v>0</v>
          </cell>
          <cell r="R140">
            <v>0</v>
          </cell>
          <cell r="S140">
            <v>0</v>
          </cell>
          <cell r="T140">
            <v>0</v>
          </cell>
          <cell r="U140">
            <v>0</v>
          </cell>
          <cell r="V140">
            <v>0</v>
          </cell>
          <cell r="W140">
            <v>0</v>
          </cell>
          <cell r="X140">
            <v>0</v>
          </cell>
          <cell r="Y140">
            <v>11980.8</v>
          </cell>
          <cell r="Z140">
            <v>2262482.2283724728</v>
          </cell>
        </row>
        <row r="141">
          <cell r="D141">
            <v>2321</v>
          </cell>
          <cell r="E141" t="str">
            <v>Wybourn Community Primary &amp; Nursery School</v>
          </cell>
          <cell r="F141">
            <v>420</v>
          </cell>
          <cell r="G141">
            <v>1504440</v>
          </cell>
          <cell r="H141">
            <v>132299.99999999994</v>
          </cell>
          <cell r="I141">
            <v>222876</v>
          </cell>
          <cell r="J141">
            <v>212095.60291183213</v>
          </cell>
          <cell r="K141">
            <v>264088.64548698399</v>
          </cell>
          <cell r="L141">
            <v>31840.223463687194</v>
          </cell>
          <cell r="M141">
            <v>2367640.4718625033</v>
          </cell>
          <cell r="N141">
            <v>134400</v>
          </cell>
          <cell r="O141">
            <v>0</v>
          </cell>
          <cell r="P141">
            <v>0</v>
          </cell>
          <cell r="Q141">
            <v>0</v>
          </cell>
          <cell r="R141">
            <v>0</v>
          </cell>
          <cell r="S141">
            <v>0</v>
          </cell>
          <cell r="T141">
            <v>0</v>
          </cell>
          <cell r="U141">
            <v>0</v>
          </cell>
          <cell r="V141">
            <v>0</v>
          </cell>
          <cell r="W141">
            <v>53700</v>
          </cell>
          <cell r="X141">
            <v>0</v>
          </cell>
          <cell r="Y141">
            <v>7218.39</v>
          </cell>
          <cell r="Z141">
            <v>2562958.861862503</v>
          </cell>
        </row>
        <row r="142">
          <cell r="E142">
            <v>0</v>
          </cell>
        </row>
        <row r="143">
          <cell r="E143" t="str">
            <v>Total Primary</v>
          </cell>
          <cell r="F143">
            <v>43254</v>
          </cell>
          <cell r="G143">
            <v>154935828</v>
          </cell>
          <cell r="H143">
            <v>6390090</v>
          </cell>
          <cell r="I143">
            <v>10804320</v>
          </cell>
          <cell r="J143">
            <v>10913643.612471571</v>
          </cell>
          <cell r="K143">
            <v>16475336.418867067</v>
          </cell>
          <cell r="L143">
            <v>3796110.6199527388</v>
          </cell>
          <cell r="M143">
            <v>203315328.65129116</v>
          </cell>
          <cell r="N143">
            <v>17875200</v>
          </cell>
          <cell r="O143">
            <v>627709.95528485847</v>
          </cell>
          <cell r="P143">
            <v>2462635.1408793745</v>
          </cell>
          <cell r="Q143">
            <v>2462635.1408793745</v>
          </cell>
          <cell r="R143">
            <v>0</v>
          </cell>
          <cell r="S143">
            <v>0</v>
          </cell>
          <cell r="T143">
            <v>565243.77319286065</v>
          </cell>
          <cell r="U143">
            <v>565243.77319286065</v>
          </cell>
          <cell r="V143">
            <v>577929.00146666006</v>
          </cell>
          <cell r="W143">
            <v>214900</v>
          </cell>
          <cell r="X143">
            <v>16318.8598130841</v>
          </cell>
          <cell r="Y143">
            <v>2183844.8358</v>
          </cell>
          <cell r="Z143">
            <v>227839110.21772826</v>
          </cell>
        </row>
        <row r="144">
          <cell r="E144">
            <v>0</v>
          </cell>
          <cell r="Q144">
            <v>23</v>
          </cell>
          <cell r="S144">
            <v>0</v>
          </cell>
          <cell r="U144">
            <v>34</v>
          </cell>
        </row>
        <row r="145">
          <cell r="E145" t="str">
            <v>Secondary</v>
          </cell>
          <cell r="N145">
            <v>134400</v>
          </cell>
          <cell r="S145">
            <v>0</v>
          </cell>
          <cell r="U145">
            <v>4249.9531819012082</v>
          </cell>
        </row>
        <row r="146">
          <cell r="R146">
            <v>5995</v>
          </cell>
        </row>
        <row r="147">
          <cell r="D147">
            <v>5401</v>
          </cell>
          <cell r="E147" t="str">
            <v>All Saints' Catholic High School</v>
          </cell>
          <cell r="F147">
            <v>1040</v>
          </cell>
          <cell r="G147">
            <v>5488065</v>
          </cell>
          <cell r="H147">
            <v>125439.99999999991</v>
          </cell>
          <cell r="I147">
            <v>334800.00000000029</v>
          </cell>
          <cell r="J147">
            <v>509792.35579237848</v>
          </cell>
          <cell r="K147">
            <v>382658.45197492215</v>
          </cell>
          <cell r="L147">
            <v>57114.918190567791</v>
          </cell>
          <cell r="M147">
            <v>6897870.7259578677</v>
          </cell>
          <cell r="N147">
            <v>134400</v>
          </cell>
          <cell r="O147">
            <v>0</v>
          </cell>
          <cell r="P147">
            <v>0</v>
          </cell>
          <cell r="Q147">
            <v>0</v>
          </cell>
          <cell r="R147">
            <v>0</v>
          </cell>
          <cell r="S147">
            <v>0</v>
          </cell>
          <cell r="T147">
            <v>0</v>
          </cell>
          <cell r="U147">
            <v>0</v>
          </cell>
          <cell r="V147">
            <v>0</v>
          </cell>
          <cell r="W147">
            <v>0</v>
          </cell>
          <cell r="X147">
            <v>0</v>
          </cell>
          <cell r="Y147">
            <v>41216</v>
          </cell>
          <cell r="Z147">
            <v>7073486.7259578677</v>
          </cell>
        </row>
        <row r="148">
          <cell r="D148">
            <v>4017</v>
          </cell>
          <cell r="E148" t="str">
            <v>Bradfield School</v>
          </cell>
          <cell r="F148">
            <v>1086</v>
          </cell>
          <cell r="G148">
            <v>5736969</v>
          </cell>
          <cell r="H148">
            <v>83299.999999999942</v>
          </cell>
          <cell r="I148">
            <v>215999.99999999977</v>
          </cell>
          <cell r="J148">
            <v>132330.60272610877</v>
          </cell>
          <cell r="K148">
            <v>295931.83654283115</v>
          </cell>
          <cell r="L148">
            <v>15879.243542435424</v>
          </cell>
          <cell r="M148">
            <v>6480410.6828113748</v>
          </cell>
          <cell r="N148">
            <v>134400</v>
          </cell>
          <cell r="O148">
            <v>0</v>
          </cell>
          <cell r="P148">
            <v>0</v>
          </cell>
          <cell r="Q148">
            <v>0</v>
          </cell>
          <cell r="R148">
            <v>0</v>
          </cell>
          <cell r="S148">
            <v>0</v>
          </cell>
          <cell r="T148">
            <v>0</v>
          </cell>
          <cell r="U148">
            <v>0</v>
          </cell>
          <cell r="V148">
            <v>569923.8587269492</v>
          </cell>
          <cell r="W148">
            <v>0</v>
          </cell>
          <cell r="X148">
            <v>0</v>
          </cell>
          <cell r="Y148">
            <v>41039.050000000003</v>
          </cell>
          <cell r="Z148">
            <v>7225773.591538324</v>
          </cell>
        </row>
        <row r="149">
          <cell r="D149">
            <v>4000</v>
          </cell>
          <cell r="E149" t="str">
            <v>Chaucer School</v>
          </cell>
          <cell r="F149">
            <v>822</v>
          </cell>
          <cell r="G149">
            <v>4337676</v>
          </cell>
          <cell r="H149">
            <v>224419.99999999994</v>
          </cell>
          <cell r="I149">
            <v>568799.99999999965</v>
          </cell>
          <cell r="J149">
            <v>582800.92991725274</v>
          </cell>
          <cell r="K149">
            <v>463342.00717230642</v>
          </cell>
          <cell r="L149">
            <v>105508.49079754596</v>
          </cell>
          <cell r="M149">
            <v>6282547.4278871045</v>
          </cell>
          <cell r="N149">
            <v>134400</v>
          </cell>
          <cell r="O149">
            <v>19410.468543451625</v>
          </cell>
          <cell r="P149">
            <v>0</v>
          </cell>
          <cell r="Q149">
            <v>0</v>
          </cell>
          <cell r="R149">
            <v>0</v>
          </cell>
          <cell r="S149">
            <v>0</v>
          </cell>
          <cell r="T149">
            <v>0</v>
          </cell>
          <cell r="U149">
            <v>0</v>
          </cell>
          <cell r="V149">
            <v>0</v>
          </cell>
          <cell r="W149">
            <v>0</v>
          </cell>
          <cell r="X149">
            <v>0</v>
          </cell>
          <cell r="Y149">
            <v>22664.2</v>
          </cell>
          <cell r="Z149">
            <v>6459022.096430555</v>
          </cell>
        </row>
        <row r="150">
          <cell r="D150">
            <v>4012</v>
          </cell>
          <cell r="E150" t="str">
            <v>Ecclesfield School</v>
          </cell>
          <cell r="F150">
            <v>1718</v>
          </cell>
          <cell r="G150">
            <v>9063594</v>
          </cell>
          <cell r="H150">
            <v>228830.00000000017</v>
          </cell>
          <cell r="I150">
            <v>593999.99999999953</v>
          </cell>
          <cell r="J150">
            <v>540516.63062523166</v>
          </cell>
          <cell r="K150">
            <v>764520.24190826947</v>
          </cell>
          <cell r="L150">
            <v>25389.557109557099</v>
          </cell>
          <cell r="M150">
            <v>11216850.429643057</v>
          </cell>
          <cell r="N150">
            <v>134400</v>
          </cell>
          <cell r="O150">
            <v>0</v>
          </cell>
          <cell r="P150">
            <v>0</v>
          </cell>
          <cell r="Q150">
            <v>0</v>
          </cell>
          <cell r="R150">
            <v>0</v>
          </cell>
          <cell r="S150">
            <v>0</v>
          </cell>
          <cell r="T150">
            <v>0</v>
          </cell>
          <cell r="U150">
            <v>0</v>
          </cell>
          <cell r="V150">
            <v>854563.64986231248</v>
          </cell>
          <cell r="W150">
            <v>0</v>
          </cell>
          <cell r="X150">
            <v>0</v>
          </cell>
          <cell r="Y150">
            <v>52224</v>
          </cell>
          <cell r="Z150">
            <v>12258038.079505369</v>
          </cell>
        </row>
        <row r="151">
          <cell r="D151">
            <v>4280</v>
          </cell>
          <cell r="E151" t="str">
            <v>Fir Vale School</v>
          </cell>
          <cell r="F151">
            <v>1026</v>
          </cell>
          <cell r="G151">
            <v>5411367</v>
          </cell>
          <cell r="H151">
            <v>340550.00000000023</v>
          </cell>
          <cell r="I151">
            <v>862800.00000000047</v>
          </cell>
          <cell r="J151">
            <v>628582.80097092851</v>
          </cell>
          <cell r="K151">
            <v>714534.45262010372</v>
          </cell>
          <cell r="L151">
            <v>246835.44642857093</v>
          </cell>
          <cell r="M151">
            <v>8204669.7000196036</v>
          </cell>
          <cell r="N151">
            <v>134400</v>
          </cell>
          <cell r="O151">
            <v>92552.234280117074</v>
          </cell>
          <cell r="P151">
            <v>0</v>
          </cell>
          <cell r="Q151">
            <v>0</v>
          </cell>
          <cell r="R151">
            <v>0</v>
          </cell>
          <cell r="S151">
            <v>0</v>
          </cell>
          <cell r="T151">
            <v>0</v>
          </cell>
          <cell r="U151">
            <v>0</v>
          </cell>
          <cell r="V151">
            <v>510350.58484210278</v>
          </cell>
          <cell r="W151">
            <v>0</v>
          </cell>
          <cell r="X151">
            <v>0</v>
          </cell>
          <cell r="Y151">
            <v>34304</v>
          </cell>
          <cell r="Z151">
            <v>8976276.5191418249</v>
          </cell>
        </row>
        <row r="152">
          <cell r="D152">
            <v>4003</v>
          </cell>
          <cell r="E152" t="str">
            <v>Firth Park Academy</v>
          </cell>
          <cell r="F152">
            <v>1177</v>
          </cell>
          <cell r="G152">
            <v>6192054</v>
          </cell>
          <cell r="H152">
            <v>293999.99999999988</v>
          </cell>
          <cell r="I152">
            <v>751199.99999999977</v>
          </cell>
          <cell r="J152">
            <v>846695.95321969199</v>
          </cell>
          <cell r="K152">
            <v>648522.02466022619</v>
          </cell>
          <cell r="L152">
            <v>115803.3886054422</v>
          </cell>
          <cell r="M152">
            <v>8848275.366485361</v>
          </cell>
          <cell r="N152">
            <v>134400</v>
          </cell>
          <cell r="O152">
            <v>0</v>
          </cell>
          <cell r="P152">
            <v>0</v>
          </cell>
          <cell r="Q152">
            <v>0</v>
          </cell>
          <cell r="R152">
            <v>0</v>
          </cell>
          <cell r="S152">
            <v>0</v>
          </cell>
          <cell r="T152">
            <v>0</v>
          </cell>
          <cell r="U152">
            <v>0</v>
          </cell>
          <cell r="V152">
            <v>0</v>
          </cell>
          <cell r="W152">
            <v>0</v>
          </cell>
          <cell r="X152">
            <v>0</v>
          </cell>
          <cell r="Y152">
            <v>26357.759999999998</v>
          </cell>
          <cell r="Z152">
            <v>9009033.1264853626</v>
          </cell>
        </row>
        <row r="153">
          <cell r="D153">
            <v>4007</v>
          </cell>
          <cell r="E153" t="str">
            <v>Forge Valley School</v>
          </cell>
          <cell r="F153">
            <v>1275</v>
          </cell>
          <cell r="G153">
            <v>6717438</v>
          </cell>
          <cell r="H153">
            <v>160719.9999999998</v>
          </cell>
          <cell r="I153">
            <v>405599.99999999953</v>
          </cell>
          <cell r="J153">
            <v>250078.86856259324</v>
          </cell>
          <cell r="K153">
            <v>408866.80346042267</v>
          </cell>
          <cell r="L153">
            <v>90415.914442700188</v>
          </cell>
          <cell r="M153">
            <v>8033119.5864657164</v>
          </cell>
          <cell r="N153">
            <v>134400</v>
          </cell>
          <cell r="O153">
            <v>0</v>
          </cell>
          <cell r="P153">
            <v>0</v>
          </cell>
          <cell r="Q153">
            <v>0</v>
          </cell>
          <cell r="R153">
            <v>0</v>
          </cell>
          <cell r="S153">
            <v>0</v>
          </cell>
          <cell r="T153">
            <v>0</v>
          </cell>
          <cell r="U153">
            <v>0</v>
          </cell>
          <cell r="V153">
            <v>0</v>
          </cell>
          <cell r="W153">
            <v>0</v>
          </cell>
          <cell r="X153">
            <v>0</v>
          </cell>
          <cell r="Y153">
            <v>45787.95</v>
          </cell>
          <cell r="Z153">
            <v>8213307.5364657156</v>
          </cell>
        </row>
        <row r="154">
          <cell r="D154">
            <v>4278</v>
          </cell>
          <cell r="E154" t="str">
            <v>Handsworth Grange Community Sports College</v>
          </cell>
          <cell r="F154">
            <v>992</v>
          </cell>
          <cell r="G154">
            <v>5233590</v>
          </cell>
          <cell r="H154">
            <v>143079.9999999998</v>
          </cell>
          <cell r="I154">
            <v>369600.00000000006</v>
          </cell>
          <cell r="J154">
            <v>298835.91445761797</v>
          </cell>
          <cell r="K154">
            <v>443576.7489599571</v>
          </cell>
          <cell r="L154">
            <v>12680.000000000004</v>
          </cell>
          <cell r="M154">
            <v>6501362.6634175749</v>
          </cell>
          <cell r="N154">
            <v>134400</v>
          </cell>
          <cell r="O154">
            <v>0</v>
          </cell>
          <cell r="P154">
            <v>0</v>
          </cell>
          <cell r="Q154">
            <v>0</v>
          </cell>
          <cell r="R154">
            <v>0</v>
          </cell>
          <cell r="S154">
            <v>0</v>
          </cell>
          <cell r="T154">
            <v>0</v>
          </cell>
          <cell r="U154">
            <v>0</v>
          </cell>
          <cell r="V154">
            <v>0</v>
          </cell>
          <cell r="W154">
            <v>0</v>
          </cell>
          <cell r="X154">
            <v>0</v>
          </cell>
          <cell r="Y154">
            <v>31488</v>
          </cell>
          <cell r="Z154">
            <v>6667250.6634175749</v>
          </cell>
        </row>
        <row r="155">
          <cell r="D155">
            <v>4257</v>
          </cell>
          <cell r="E155" t="str">
            <v>High Storrs School</v>
          </cell>
          <cell r="F155">
            <v>1208</v>
          </cell>
          <cell r="G155">
            <v>6372018</v>
          </cell>
          <cell r="H155">
            <v>48019.999999999978</v>
          </cell>
          <cell r="I155">
            <v>127199.99999999997</v>
          </cell>
          <cell r="J155">
            <v>24970.572790523325</v>
          </cell>
          <cell r="K155">
            <v>282309.92138629651</v>
          </cell>
          <cell r="L155">
            <v>23814.427860696454</v>
          </cell>
          <cell r="M155">
            <v>6878332.9220375167</v>
          </cell>
          <cell r="N155">
            <v>134400</v>
          </cell>
          <cell r="O155">
            <v>0</v>
          </cell>
          <cell r="P155">
            <v>229227.07796248293</v>
          </cell>
          <cell r="Q155">
            <v>229227.07796248293</v>
          </cell>
          <cell r="R155">
            <v>0</v>
          </cell>
          <cell r="S155">
            <v>0</v>
          </cell>
          <cell r="T155">
            <v>0</v>
          </cell>
          <cell r="U155">
            <v>0</v>
          </cell>
          <cell r="V155">
            <v>0</v>
          </cell>
          <cell r="W155">
            <v>0</v>
          </cell>
          <cell r="X155">
            <v>0</v>
          </cell>
          <cell r="Y155">
            <v>48369.75</v>
          </cell>
          <cell r="Z155">
            <v>7290329.7499999981</v>
          </cell>
        </row>
        <row r="156">
          <cell r="D156">
            <v>4230</v>
          </cell>
          <cell r="E156" t="str">
            <v>King Ecgbert School</v>
          </cell>
          <cell r="F156">
            <v>1069</v>
          </cell>
          <cell r="G156">
            <v>5634981</v>
          </cell>
          <cell r="H156">
            <v>98979.99999999984</v>
          </cell>
          <cell r="I156">
            <v>249600.0000000002</v>
          </cell>
          <cell r="J156">
            <v>98695.988036234514</v>
          </cell>
          <cell r="K156">
            <v>352354.34693341085</v>
          </cell>
          <cell r="L156">
            <v>58644.999999999942</v>
          </cell>
          <cell r="M156">
            <v>6493256.3349696454</v>
          </cell>
          <cell r="N156">
            <v>134400</v>
          </cell>
          <cell r="O156">
            <v>0</v>
          </cell>
          <cell r="P156">
            <v>0</v>
          </cell>
          <cell r="Q156">
            <v>0</v>
          </cell>
          <cell r="R156">
            <v>0</v>
          </cell>
          <cell r="S156">
            <v>0</v>
          </cell>
          <cell r="T156">
            <v>0</v>
          </cell>
          <cell r="U156">
            <v>0</v>
          </cell>
          <cell r="V156">
            <v>811457.26893988554</v>
          </cell>
          <cell r="W156">
            <v>0</v>
          </cell>
          <cell r="X156">
            <v>0</v>
          </cell>
          <cell r="Y156">
            <v>53261</v>
          </cell>
          <cell r="Z156">
            <v>7492374.6039095316</v>
          </cell>
        </row>
        <row r="157">
          <cell r="D157">
            <v>4259</v>
          </cell>
          <cell r="E157" t="str">
            <v>King Edward VII School</v>
          </cell>
          <cell r="F157">
            <v>1145</v>
          </cell>
          <cell r="G157">
            <v>6043491</v>
          </cell>
          <cell r="H157">
            <v>157290.00000000003</v>
          </cell>
          <cell r="I157">
            <v>404399.9999999993</v>
          </cell>
          <cell r="J157">
            <v>289621.82782521116</v>
          </cell>
          <cell r="K157">
            <v>353341.7398356215</v>
          </cell>
          <cell r="L157">
            <v>131554.99999999994</v>
          </cell>
          <cell r="M157">
            <v>7379699.5676608318</v>
          </cell>
          <cell r="N157">
            <v>134400</v>
          </cell>
          <cell r="O157">
            <v>0</v>
          </cell>
          <cell r="P157">
            <v>0</v>
          </cell>
          <cell r="Q157">
            <v>0</v>
          </cell>
          <cell r="R157">
            <v>0</v>
          </cell>
          <cell r="S157">
            <v>0</v>
          </cell>
          <cell r="T157">
            <v>132423.48670953777</v>
          </cell>
          <cell r="U157">
            <v>132423.48670953777</v>
          </cell>
          <cell r="V157">
            <v>569543.29400020244</v>
          </cell>
          <cell r="W157">
            <v>80600</v>
          </cell>
          <cell r="X157">
            <v>0</v>
          </cell>
          <cell r="Y157">
            <v>291840</v>
          </cell>
          <cell r="Z157">
            <v>8588506.3483705726</v>
          </cell>
        </row>
        <row r="158">
          <cell r="D158">
            <v>4279</v>
          </cell>
          <cell r="E158" t="str">
            <v>Meadowhead School Academy Trust</v>
          </cell>
          <cell r="F158">
            <v>1636</v>
          </cell>
          <cell r="G158">
            <v>8631342</v>
          </cell>
          <cell r="H158">
            <v>268030.00000000017</v>
          </cell>
          <cell r="I158">
            <v>682800</v>
          </cell>
          <cell r="J158">
            <v>548682.09680208389</v>
          </cell>
          <cell r="K158">
            <v>615849.04881897115</v>
          </cell>
          <cell r="L158">
            <v>66610.71559633025</v>
          </cell>
          <cell r="M158">
            <v>10813313.861217385</v>
          </cell>
          <cell r="N158">
            <v>134400</v>
          </cell>
          <cell r="O158">
            <v>0</v>
          </cell>
          <cell r="P158">
            <v>0</v>
          </cell>
          <cell r="Q158">
            <v>0</v>
          </cell>
          <cell r="R158">
            <v>0</v>
          </cell>
          <cell r="S158">
            <v>0</v>
          </cell>
          <cell r="T158">
            <v>0</v>
          </cell>
          <cell r="U158">
            <v>0</v>
          </cell>
          <cell r="V158">
            <v>851210.2776759587</v>
          </cell>
          <cell r="W158">
            <v>0</v>
          </cell>
          <cell r="X158">
            <v>0</v>
          </cell>
          <cell r="Y158">
            <v>73216</v>
          </cell>
          <cell r="Z158">
            <v>11872140.138893345</v>
          </cell>
        </row>
        <row r="159">
          <cell r="D159">
            <v>4015</v>
          </cell>
          <cell r="E159" t="str">
            <v>Mercia School</v>
          </cell>
          <cell r="F159">
            <v>844</v>
          </cell>
          <cell r="G159">
            <v>4424517</v>
          </cell>
          <cell r="H159">
            <v>86730.000000000189</v>
          </cell>
          <cell r="I159">
            <v>229199.99999999997</v>
          </cell>
          <cell r="J159">
            <v>93459.296646738396</v>
          </cell>
          <cell r="K159">
            <v>303672.55283195671</v>
          </cell>
          <cell r="L159">
            <v>25390.083036773369</v>
          </cell>
          <cell r="M159">
            <v>5162968.9325154684</v>
          </cell>
          <cell r="N159">
            <v>134400</v>
          </cell>
          <cell r="O159">
            <v>0</v>
          </cell>
          <cell r="P159">
            <v>0</v>
          </cell>
          <cell r="Q159">
            <v>0</v>
          </cell>
          <cell r="R159">
            <v>0</v>
          </cell>
          <cell r="S159">
            <v>0</v>
          </cell>
          <cell r="T159">
            <v>0</v>
          </cell>
          <cell r="U159">
            <v>0</v>
          </cell>
          <cell r="V159">
            <v>0</v>
          </cell>
          <cell r="W159">
            <v>0</v>
          </cell>
          <cell r="X159">
            <v>0</v>
          </cell>
          <cell r="Y159">
            <v>11887.07</v>
          </cell>
          <cell r="Z159">
            <v>5309256.0025154687</v>
          </cell>
        </row>
        <row r="160">
          <cell r="D160">
            <v>4008</v>
          </cell>
          <cell r="E160" t="str">
            <v>Newfield Secondary School</v>
          </cell>
          <cell r="F160">
            <v>1041</v>
          </cell>
          <cell r="G160">
            <v>5485419</v>
          </cell>
          <cell r="H160">
            <v>180809.9999999998</v>
          </cell>
          <cell r="I160">
            <v>457199.99999999977</v>
          </cell>
          <cell r="J160">
            <v>392359.88881829905</v>
          </cell>
          <cell r="K160">
            <v>426075.12638469029</v>
          </cell>
          <cell r="L160">
            <v>46097.846820809245</v>
          </cell>
          <cell r="M160">
            <v>6987961.8620237987</v>
          </cell>
          <cell r="N160">
            <v>134400</v>
          </cell>
          <cell r="O160">
            <v>0</v>
          </cell>
          <cell r="P160">
            <v>0</v>
          </cell>
          <cell r="Q160">
            <v>0</v>
          </cell>
          <cell r="R160">
            <v>0</v>
          </cell>
          <cell r="S160">
            <v>0</v>
          </cell>
          <cell r="T160">
            <v>0</v>
          </cell>
          <cell r="U160">
            <v>0</v>
          </cell>
          <cell r="V160">
            <v>853983.76979276864</v>
          </cell>
          <cell r="W160">
            <v>0</v>
          </cell>
          <cell r="X160">
            <v>0</v>
          </cell>
          <cell r="Y160">
            <v>38353.25</v>
          </cell>
          <cell r="Z160">
            <v>8014698.8818165679</v>
          </cell>
        </row>
        <row r="161">
          <cell r="D161">
            <v>5400</v>
          </cell>
          <cell r="E161" t="str">
            <v>Notre Dame High School</v>
          </cell>
          <cell r="F161">
            <v>1065</v>
          </cell>
          <cell r="G161">
            <v>5618727</v>
          </cell>
          <cell r="H161">
            <v>72520.000000000146</v>
          </cell>
          <cell r="I161">
            <v>195599.99999999968</v>
          </cell>
          <cell r="J161">
            <v>308648.2746199398</v>
          </cell>
          <cell r="K161">
            <v>296670.65272427112</v>
          </cell>
          <cell r="L161">
            <v>22679.798464491298</v>
          </cell>
          <cell r="M161">
            <v>6514845.7258087015</v>
          </cell>
          <cell r="N161">
            <v>134400</v>
          </cell>
          <cell r="O161">
            <v>0</v>
          </cell>
          <cell r="P161">
            <v>0</v>
          </cell>
          <cell r="Q161">
            <v>0</v>
          </cell>
          <cell r="R161">
            <v>0</v>
          </cell>
          <cell r="S161">
            <v>0</v>
          </cell>
          <cell r="T161">
            <v>0</v>
          </cell>
          <cell r="U161">
            <v>0</v>
          </cell>
          <cell r="V161">
            <v>0</v>
          </cell>
          <cell r="W161">
            <v>0</v>
          </cell>
          <cell r="X161">
            <v>0</v>
          </cell>
          <cell r="Y161">
            <v>28928</v>
          </cell>
          <cell r="Z161">
            <v>6678173.7258087015</v>
          </cell>
        </row>
        <row r="162">
          <cell r="D162">
            <v>4006</v>
          </cell>
          <cell r="E162" t="str">
            <v>Outwood Academy City</v>
          </cell>
          <cell r="F162">
            <v>1177</v>
          </cell>
          <cell r="G162">
            <v>6202917</v>
          </cell>
          <cell r="H162">
            <v>244999.99999999983</v>
          </cell>
          <cell r="I162">
            <v>618000</v>
          </cell>
          <cell r="J162">
            <v>609408.34639139613</v>
          </cell>
          <cell r="K162">
            <v>463644.95361483732</v>
          </cell>
          <cell r="L162">
            <v>58995.867521367487</v>
          </cell>
          <cell r="M162">
            <v>8197966.1675276011</v>
          </cell>
          <cell r="N162">
            <v>134400</v>
          </cell>
          <cell r="O162">
            <v>0</v>
          </cell>
          <cell r="P162">
            <v>0</v>
          </cell>
          <cell r="Q162">
            <v>0</v>
          </cell>
          <cell r="R162">
            <v>0</v>
          </cell>
          <cell r="S162">
            <v>0</v>
          </cell>
          <cell r="T162">
            <v>0</v>
          </cell>
          <cell r="U162">
            <v>0</v>
          </cell>
          <cell r="V162">
            <v>0</v>
          </cell>
          <cell r="W162">
            <v>0</v>
          </cell>
          <cell r="X162">
            <v>0</v>
          </cell>
          <cell r="Y162">
            <v>39787.15</v>
          </cell>
          <cell r="Z162">
            <v>8372153.3175276015</v>
          </cell>
        </row>
        <row r="163">
          <cell r="D163">
            <v>6907</v>
          </cell>
          <cell r="E163" t="str">
            <v>Parkwood E-ACT Academy</v>
          </cell>
          <cell r="F163">
            <v>813</v>
          </cell>
          <cell r="G163">
            <v>4273308</v>
          </cell>
          <cell r="H163">
            <v>192569.9999999998</v>
          </cell>
          <cell r="I163">
            <v>489599.99999999953</v>
          </cell>
          <cell r="J163">
            <v>553362.61965594045</v>
          </cell>
          <cell r="K163">
            <v>448867.45146908046</v>
          </cell>
          <cell r="L163">
            <v>139092.59925558305</v>
          </cell>
          <cell r="M163">
            <v>6096800.6703806045</v>
          </cell>
          <cell r="N163">
            <v>134400</v>
          </cell>
          <cell r="O163">
            <v>61658.161186650061</v>
          </cell>
          <cell r="P163">
            <v>0</v>
          </cell>
          <cell r="Q163">
            <v>0</v>
          </cell>
          <cell r="R163">
            <v>0</v>
          </cell>
          <cell r="S163">
            <v>0</v>
          </cell>
          <cell r="T163">
            <v>0</v>
          </cell>
          <cell r="U163">
            <v>0</v>
          </cell>
          <cell r="V163">
            <v>0</v>
          </cell>
          <cell r="W163">
            <v>0</v>
          </cell>
          <cell r="X163">
            <v>0</v>
          </cell>
          <cell r="Y163">
            <v>36303.15</v>
          </cell>
          <cell r="Z163">
            <v>6329161.9815672552</v>
          </cell>
        </row>
        <row r="164">
          <cell r="D164">
            <v>6905</v>
          </cell>
          <cell r="E164" t="str">
            <v>Sheffield Park Academy</v>
          </cell>
          <cell r="F164">
            <v>1060</v>
          </cell>
          <cell r="G164">
            <v>5584671</v>
          </cell>
          <cell r="H164">
            <v>285180.00000000006</v>
          </cell>
          <cell r="I164">
            <v>722400.00000000023</v>
          </cell>
          <cell r="J164">
            <v>734058.18048378662</v>
          </cell>
          <cell r="K164">
            <v>548113.83496710565</v>
          </cell>
          <cell r="L164">
            <v>94136.657169990503</v>
          </cell>
          <cell r="M164">
            <v>7968559.6726208823</v>
          </cell>
          <cell r="N164">
            <v>134400</v>
          </cell>
          <cell r="O164">
            <v>3484.1739130435103</v>
          </cell>
          <cell r="P164">
            <v>0</v>
          </cell>
          <cell r="Q164">
            <v>0</v>
          </cell>
          <cell r="R164">
            <v>0</v>
          </cell>
          <cell r="S164">
            <v>0</v>
          </cell>
          <cell r="T164">
            <v>0</v>
          </cell>
          <cell r="U164">
            <v>0</v>
          </cell>
          <cell r="V164">
            <v>0</v>
          </cell>
          <cell r="W164">
            <v>0</v>
          </cell>
          <cell r="X164">
            <v>0</v>
          </cell>
          <cell r="Y164">
            <v>41720.25</v>
          </cell>
          <cell r="Z164">
            <v>8148164.0965339253</v>
          </cell>
        </row>
        <row r="165">
          <cell r="D165">
            <v>6906</v>
          </cell>
          <cell r="E165" t="str">
            <v>Sheffield Springs Academy</v>
          </cell>
          <cell r="F165">
            <v>1054</v>
          </cell>
          <cell r="G165">
            <v>5555178</v>
          </cell>
          <cell r="H165">
            <v>286160.00000000006</v>
          </cell>
          <cell r="I165">
            <v>733200</v>
          </cell>
          <cell r="J165">
            <v>703353.43968576088</v>
          </cell>
          <cell r="K165">
            <v>663039.02502625773</v>
          </cell>
          <cell r="L165">
            <v>80753.595166163112</v>
          </cell>
          <cell r="M165">
            <v>8021684.0598781826</v>
          </cell>
          <cell r="N165">
            <v>134400</v>
          </cell>
          <cell r="O165">
            <v>19495.282364156377</v>
          </cell>
          <cell r="P165">
            <v>0</v>
          </cell>
          <cell r="Q165">
            <v>0</v>
          </cell>
          <cell r="R165">
            <v>0</v>
          </cell>
          <cell r="S165">
            <v>0</v>
          </cell>
          <cell r="T165">
            <v>0</v>
          </cell>
          <cell r="U165">
            <v>0</v>
          </cell>
          <cell r="V165">
            <v>0</v>
          </cell>
          <cell r="W165">
            <v>0</v>
          </cell>
          <cell r="X165">
            <v>0</v>
          </cell>
          <cell r="Y165">
            <v>35072</v>
          </cell>
          <cell r="Z165">
            <v>8210651.3422423387</v>
          </cell>
        </row>
        <row r="166">
          <cell r="D166">
            <v>4229</v>
          </cell>
          <cell r="E166" t="str">
            <v>Silverdale School</v>
          </cell>
          <cell r="F166">
            <v>1020</v>
          </cell>
          <cell r="G166">
            <v>5385708</v>
          </cell>
          <cell r="H166">
            <v>58799.999999999789</v>
          </cell>
          <cell r="I166">
            <v>160800.00000000017</v>
          </cell>
          <cell r="J166">
            <v>122499.59020686707</v>
          </cell>
          <cell r="K166">
            <v>245188.8213591465</v>
          </cell>
          <cell r="L166">
            <v>38878.557114228504</v>
          </cell>
          <cell r="M166">
            <v>6011874.9686802421</v>
          </cell>
          <cell r="N166">
            <v>134400</v>
          </cell>
          <cell r="O166">
            <v>0</v>
          </cell>
          <cell r="P166">
            <v>0</v>
          </cell>
          <cell r="Q166">
            <v>0</v>
          </cell>
          <cell r="R166">
            <v>0</v>
          </cell>
          <cell r="S166">
            <v>0</v>
          </cell>
          <cell r="T166">
            <v>0</v>
          </cell>
          <cell r="U166">
            <v>0</v>
          </cell>
          <cell r="V166">
            <v>1280975.6546891527</v>
          </cell>
          <cell r="W166">
            <v>0</v>
          </cell>
          <cell r="X166">
            <v>0</v>
          </cell>
          <cell r="Y166">
            <v>49303.8</v>
          </cell>
          <cell r="Z166">
            <v>7476554.4233693946</v>
          </cell>
        </row>
        <row r="167">
          <cell r="D167">
            <v>4271</v>
          </cell>
          <cell r="E167" t="str">
            <v>Stocksbridge High School</v>
          </cell>
          <cell r="F167">
            <v>799</v>
          </cell>
          <cell r="G167">
            <v>4221531</v>
          </cell>
          <cell r="H167">
            <v>109270</v>
          </cell>
          <cell r="I167">
            <v>290400.00000000023</v>
          </cell>
          <cell r="J167">
            <v>207729.89155662921</v>
          </cell>
          <cell r="K167">
            <v>251066.2672164817</v>
          </cell>
          <cell r="L167">
            <v>6340.0000000000027</v>
          </cell>
          <cell r="M167">
            <v>5086337.1587731102</v>
          </cell>
          <cell r="N167">
            <v>134400</v>
          </cell>
          <cell r="O167">
            <v>0</v>
          </cell>
          <cell r="P167">
            <v>0</v>
          </cell>
          <cell r="Q167">
            <v>0</v>
          </cell>
          <cell r="R167">
            <v>0</v>
          </cell>
          <cell r="S167">
            <v>0</v>
          </cell>
          <cell r="T167">
            <v>0</v>
          </cell>
          <cell r="U167">
            <v>0</v>
          </cell>
          <cell r="V167">
            <v>0</v>
          </cell>
          <cell r="W167">
            <v>0</v>
          </cell>
          <cell r="X167">
            <v>0</v>
          </cell>
          <cell r="Y167">
            <v>27136</v>
          </cell>
          <cell r="Z167">
            <v>5247873.1587731102</v>
          </cell>
        </row>
        <row r="168">
          <cell r="D168">
            <v>4234</v>
          </cell>
          <cell r="E168" t="str">
            <v>Tapton School</v>
          </cell>
          <cell r="F168">
            <v>1334</v>
          </cell>
          <cell r="G168">
            <v>7052076</v>
          </cell>
          <cell r="H168">
            <v>98490.000000000218</v>
          </cell>
          <cell r="I168">
            <v>250799.99999999994</v>
          </cell>
          <cell r="J168">
            <v>122439.37225213271</v>
          </cell>
          <cell r="K168">
            <v>414429.78735057486</v>
          </cell>
          <cell r="L168">
            <v>68462.92921686756</v>
          </cell>
          <cell r="M168">
            <v>8006698.0888195746</v>
          </cell>
          <cell r="N168">
            <v>134400</v>
          </cell>
          <cell r="O168">
            <v>0</v>
          </cell>
          <cell r="P168">
            <v>0</v>
          </cell>
          <cell r="Q168">
            <v>0</v>
          </cell>
          <cell r="R168">
            <v>0</v>
          </cell>
          <cell r="S168">
            <v>0</v>
          </cell>
          <cell r="T168">
            <v>0</v>
          </cell>
          <cell r="U168">
            <v>0</v>
          </cell>
          <cell r="V168">
            <v>663555.24383953714</v>
          </cell>
          <cell r="W168">
            <v>0</v>
          </cell>
          <cell r="X168">
            <v>0</v>
          </cell>
          <cell r="Y168">
            <v>56320</v>
          </cell>
          <cell r="Z168">
            <v>8860973.3326591104</v>
          </cell>
        </row>
        <row r="169">
          <cell r="D169">
            <v>4276</v>
          </cell>
          <cell r="E169" t="str">
            <v>The Birley Academy</v>
          </cell>
          <cell r="F169">
            <v>1075</v>
          </cell>
          <cell r="G169">
            <v>5663835</v>
          </cell>
          <cell r="H169">
            <v>182280.00000000003</v>
          </cell>
          <cell r="I169">
            <v>458399.99999999959</v>
          </cell>
          <cell r="J169">
            <v>329892.97125454404</v>
          </cell>
          <cell r="K169">
            <v>496103.9189488726</v>
          </cell>
          <cell r="L169">
            <v>50814.538676607626</v>
          </cell>
          <cell r="M169">
            <v>7181326.4288800247</v>
          </cell>
          <cell r="N169">
            <v>134400</v>
          </cell>
          <cell r="O169">
            <v>0</v>
          </cell>
          <cell r="P169">
            <v>0</v>
          </cell>
          <cell r="Q169">
            <v>0</v>
          </cell>
          <cell r="R169">
            <v>0</v>
          </cell>
          <cell r="S169">
            <v>0</v>
          </cell>
          <cell r="T169">
            <v>0</v>
          </cell>
          <cell r="U169">
            <v>0</v>
          </cell>
          <cell r="V169">
            <v>0</v>
          </cell>
          <cell r="W169">
            <v>0</v>
          </cell>
          <cell r="X169">
            <v>0</v>
          </cell>
          <cell r="Y169">
            <v>28294.521700000001</v>
          </cell>
          <cell r="Z169">
            <v>7344020.9505800251</v>
          </cell>
        </row>
        <row r="170">
          <cell r="D170">
            <v>4004</v>
          </cell>
          <cell r="E170" t="str">
            <v>UTC Sheffield City Centre</v>
          </cell>
          <cell r="F170">
            <v>301</v>
          </cell>
          <cell r="G170">
            <v>1640061</v>
          </cell>
          <cell r="H170">
            <v>38220.000000000051</v>
          </cell>
          <cell r="I170">
            <v>103200.0000000001</v>
          </cell>
          <cell r="J170">
            <v>105185.86370536857</v>
          </cell>
          <cell r="K170">
            <v>94553.587752201638</v>
          </cell>
          <cell r="L170">
            <v>1709.9820788530449</v>
          </cell>
          <cell r="M170">
            <v>1982930.4335364231</v>
          </cell>
          <cell r="N170">
            <v>134400</v>
          </cell>
          <cell r="O170">
            <v>0</v>
          </cell>
          <cell r="P170">
            <v>0</v>
          </cell>
          <cell r="Q170">
            <v>0</v>
          </cell>
          <cell r="R170">
            <v>0</v>
          </cell>
          <cell r="S170">
            <v>0</v>
          </cell>
          <cell r="T170">
            <v>0</v>
          </cell>
          <cell r="U170">
            <v>0</v>
          </cell>
          <cell r="V170">
            <v>0</v>
          </cell>
          <cell r="W170">
            <v>0</v>
          </cell>
          <cell r="X170">
            <v>0</v>
          </cell>
          <cell r="Y170">
            <v>32256</v>
          </cell>
          <cell r="Z170">
            <v>2149586.4335364234</v>
          </cell>
        </row>
        <row r="171">
          <cell r="D171">
            <v>4010</v>
          </cell>
          <cell r="E171" t="str">
            <v>UTC Sheffield Olympic Legacy Park</v>
          </cell>
          <cell r="F171">
            <v>298</v>
          </cell>
          <cell r="G171">
            <v>1623717</v>
          </cell>
          <cell r="H171">
            <v>41159.999999999927</v>
          </cell>
          <cell r="I171">
            <v>109200.00000000019</v>
          </cell>
          <cell r="J171">
            <v>116215.90153692653</v>
          </cell>
          <cell r="K171">
            <v>107359.7688453672</v>
          </cell>
          <cell r="L171">
            <v>4819.6938775510389</v>
          </cell>
          <cell r="M171">
            <v>2002472.3642598451</v>
          </cell>
          <cell r="N171">
            <v>134400</v>
          </cell>
          <cell r="O171">
            <v>0</v>
          </cell>
          <cell r="P171">
            <v>0</v>
          </cell>
          <cell r="Q171">
            <v>0</v>
          </cell>
          <cell r="R171">
            <v>0</v>
          </cell>
          <cell r="S171">
            <v>0</v>
          </cell>
          <cell r="T171">
            <v>0</v>
          </cell>
          <cell r="U171">
            <v>0</v>
          </cell>
          <cell r="V171">
            <v>0</v>
          </cell>
          <cell r="W171">
            <v>0</v>
          </cell>
          <cell r="X171">
            <v>0</v>
          </cell>
          <cell r="Y171">
            <v>32768</v>
          </cell>
          <cell r="Z171">
            <v>2169640.3642598451</v>
          </cell>
        </row>
        <row r="172">
          <cell r="D172">
            <v>4013</v>
          </cell>
          <cell r="E172" t="str">
            <v>Westfield School</v>
          </cell>
          <cell r="F172">
            <v>1311</v>
          </cell>
          <cell r="G172">
            <v>6892479</v>
          </cell>
          <cell r="H172">
            <v>154349.99999999994</v>
          </cell>
          <cell r="I172">
            <v>387600.00000000012</v>
          </cell>
          <cell r="J172">
            <v>267750.81009515736</v>
          </cell>
          <cell r="K172">
            <v>530840.43192989589</v>
          </cell>
          <cell r="L172">
            <v>1593.5084355828226</v>
          </cell>
          <cell r="M172">
            <v>8234613.7504606359</v>
          </cell>
          <cell r="N172">
            <v>134400</v>
          </cell>
          <cell r="O172">
            <v>0</v>
          </cell>
          <cell r="P172">
            <v>0</v>
          </cell>
          <cell r="Q172">
            <v>0</v>
          </cell>
          <cell r="R172">
            <v>0</v>
          </cell>
          <cell r="S172">
            <v>0</v>
          </cell>
          <cell r="T172">
            <v>0</v>
          </cell>
          <cell r="U172">
            <v>0</v>
          </cell>
          <cell r="V172">
            <v>682112.88143837522</v>
          </cell>
          <cell r="W172">
            <v>0</v>
          </cell>
          <cell r="X172">
            <v>0</v>
          </cell>
          <cell r="Y172">
            <v>62976</v>
          </cell>
          <cell r="Z172">
            <v>9114102.6318990104</v>
          </cell>
        </row>
        <row r="173">
          <cell r="D173">
            <v>4016</v>
          </cell>
          <cell r="E173" t="str">
            <v>Yewlands Academy</v>
          </cell>
          <cell r="F173">
            <v>944</v>
          </cell>
          <cell r="G173">
            <v>4954833</v>
          </cell>
          <cell r="H173">
            <v>188649.99999999977</v>
          </cell>
          <cell r="I173">
            <v>475200.00000000023</v>
          </cell>
          <cell r="J173">
            <v>480286.75331858103</v>
          </cell>
          <cell r="K173">
            <v>459350.4287905044</v>
          </cell>
          <cell r="L173">
            <v>17435.000000000065</v>
          </cell>
          <cell r="M173">
            <v>6575755.1821090849</v>
          </cell>
          <cell r="N173">
            <v>134400</v>
          </cell>
          <cell r="O173">
            <v>0</v>
          </cell>
          <cell r="P173">
            <v>0</v>
          </cell>
          <cell r="Q173">
            <v>0</v>
          </cell>
          <cell r="R173">
            <v>0</v>
          </cell>
          <cell r="S173">
            <v>0</v>
          </cell>
          <cell r="T173">
            <v>0</v>
          </cell>
          <cell r="U173">
            <v>0</v>
          </cell>
          <cell r="V173">
            <v>0</v>
          </cell>
          <cell r="W173">
            <v>0</v>
          </cell>
          <cell r="X173">
            <v>0</v>
          </cell>
          <cell r="Y173">
            <v>35072</v>
          </cell>
          <cell r="Z173">
            <v>6745227.1821090849</v>
          </cell>
        </row>
        <row r="175">
          <cell r="E175" t="str">
            <v>Total Secondary</v>
          </cell>
          <cell r="F175">
            <v>28330</v>
          </cell>
          <cell r="G175">
            <v>149441562</v>
          </cell>
          <cell r="H175">
            <v>4392849.9999999991</v>
          </cell>
          <cell r="I175">
            <v>11247599.999999996</v>
          </cell>
          <cell r="J175">
            <v>9898255.7419539262</v>
          </cell>
          <cell r="K175">
            <v>11474784.233484581</v>
          </cell>
          <cell r="L175">
            <v>1607452.7594087149</v>
          </cell>
          <cell r="M175">
            <v>188062504.73484719</v>
          </cell>
          <cell r="N175">
            <v>3628800</v>
          </cell>
          <cell r="O175">
            <v>196600.32028741867</v>
          </cell>
          <cell r="P175">
            <v>229227.07796248293</v>
          </cell>
          <cell r="Q175">
            <v>229227.07796248293</v>
          </cell>
          <cell r="R175">
            <v>0</v>
          </cell>
          <cell r="S175">
            <v>0</v>
          </cell>
          <cell r="T175">
            <v>132423.48670953777</v>
          </cell>
          <cell r="U175">
            <v>132423.48670953777</v>
          </cell>
          <cell r="V175">
            <v>7647676.4838072443</v>
          </cell>
          <cell r="W175">
            <v>80600</v>
          </cell>
          <cell r="X175">
            <v>0</v>
          </cell>
          <cell r="Y175">
            <v>1317944.9016999998</v>
          </cell>
          <cell r="Z175">
            <v>201295777.00531393</v>
          </cell>
        </row>
        <row r="176">
          <cell r="Q176">
            <v>1</v>
          </cell>
          <cell r="R176">
            <v>5187.083333333333</v>
          </cell>
          <cell r="S176">
            <v>0</v>
          </cell>
          <cell r="U176">
            <v>1</v>
          </cell>
        </row>
        <row r="177">
          <cell r="D177" t="str">
            <v/>
          </cell>
          <cell r="E177" t="str">
            <v>Middle Deemed Secondary</v>
          </cell>
          <cell r="S177">
            <v>0</v>
          </cell>
          <cell r="U177">
            <v>5296.9394683815108</v>
          </cell>
        </row>
        <row r="178">
          <cell r="D178" t="str">
            <v/>
          </cell>
          <cell r="E178">
            <v>0</v>
          </cell>
          <cell r="R178">
            <v>0</v>
          </cell>
          <cell r="T178">
            <v>0</v>
          </cell>
        </row>
        <row r="179">
          <cell r="D179">
            <v>4014</v>
          </cell>
          <cell r="E179" t="str">
            <v>Astrea Academy Sheffield</v>
          </cell>
          <cell r="F179">
            <v>999</v>
          </cell>
          <cell r="G179">
            <v>4824531</v>
          </cell>
          <cell r="H179">
            <v>244969.64601769933</v>
          </cell>
          <cell r="I179">
            <v>582881.4955752216</v>
          </cell>
          <cell r="J179">
            <v>567278.93438280409</v>
          </cell>
          <cell r="K179">
            <v>514656.10683188366</v>
          </cell>
          <cell r="L179">
            <v>183212.78150826442</v>
          </cell>
          <cell r="M179">
            <v>6917529.9643158726</v>
          </cell>
          <cell r="N179">
            <v>134400</v>
          </cell>
          <cell r="O179">
            <v>21552.594690265425</v>
          </cell>
          <cell r="Q179">
            <v>0</v>
          </cell>
          <cell r="R179">
            <v>0</v>
          </cell>
          <cell r="S179">
            <v>0</v>
          </cell>
          <cell r="T179">
            <v>0</v>
          </cell>
          <cell r="U179">
            <v>0</v>
          </cell>
          <cell r="V179">
            <v>0</v>
          </cell>
          <cell r="W179">
            <v>0</v>
          </cell>
          <cell r="X179">
            <v>0</v>
          </cell>
          <cell r="Y179">
            <v>9679.15</v>
          </cell>
          <cell r="Z179">
            <v>7083161.7090061381</v>
          </cell>
        </row>
        <row r="180">
          <cell r="D180">
            <v>4225</v>
          </cell>
          <cell r="E180" t="str">
            <v>Hinde House 2-16 Academy</v>
          </cell>
          <cell r="F180">
            <v>1345</v>
          </cell>
          <cell r="G180">
            <v>6388308</v>
          </cell>
          <cell r="H180">
            <v>292922</v>
          </cell>
          <cell r="I180">
            <v>687431.99999999977</v>
          </cell>
          <cell r="J180">
            <v>728117.32652102527</v>
          </cell>
          <cell r="K180">
            <v>681941.06690343039</v>
          </cell>
          <cell r="L180">
            <v>115098.34733893558</v>
          </cell>
          <cell r="M180">
            <v>8893818.7407633904</v>
          </cell>
          <cell r="N180">
            <v>134400</v>
          </cell>
          <cell r="O180">
            <v>1656.0000000000523</v>
          </cell>
          <cell r="Q180">
            <v>0</v>
          </cell>
          <cell r="R180">
            <v>0</v>
          </cell>
          <cell r="S180">
            <v>0</v>
          </cell>
          <cell r="T180">
            <v>0</v>
          </cell>
          <cell r="U180">
            <v>0</v>
          </cell>
          <cell r="V180">
            <v>921869.41906005843</v>
          </cell>
          <cell r="W180">
            <v>80600</v>
          </cell>
          <cell r="X180">
            <v>0</v>
          </cell>
          <cell r="Y180">
            <v>53248</v>
          </cell>
          <cell r="Z180">
            <v>10085592.159823449</v>
          </cell>
        </row>
        <row r="181">
          <cell r="D181">
            <v>4005</v>
          </cell>
          <cell r="E181" t="str">
            <v>Oasis Academy Don Valley</v>
          </cell>
          <cell r="F181">
            <v>1081</v>
          </cell>
          <cell r="G181">
            <v>4993020</v>
          </cell>
          <cell r="H181">
            <v>237601.00000000006</v>
          </cell>
          <cell r="I181">
            <v>568722</v>
          </cell>
          <cell r="J181">
            <v>648889.73895849939</v>
          </cell>
          <cell r="K181">
            <v>396016.18907028856</v>
          </cell>
          <cell r="L181">
            <v>74113.980099502427</v>
          </cell>
          <cell r="M181">
            <v>6918362.9081282904</v>
          </cell>
          <cell r="N181">
            <v>134400</v>
          </cell>
          <cell r="O181">
            <v>2304.0000000000132</v>
          </cell>
          <cell r="Q181">
            <v>0</v>
          </cell>
          <cell r="S181">
            <v>0</v>
          </cell>
          <cell r="U181">
            <v>0</v>
          </cell>
          <cell r="V181">
            <v>0</v>
          </cell>
          <cell r="W181">
            <v>0</v>
          </cell>
          <cell r="X181">
            <v>0</v>
          </cell>
          <cell r="Y181">
            <v>20992</v>
          </cell>
          <cell r="Z181">
            <v>7076058.9081282904</v>
          </cell>
        </row>
        <row r="182">
          <cell r="T182">
            <v>0</v>
          </cell>
        </row>
        <row r="183">
          <cell r="E183" t="str">
            <v>Total Middle Deemed Secondary</v>
          </cell>
          <cell r="F183">
            <v>3425</v>
          </cell>
          <cell r="G183">
            <v>16205859</v>
          </cell>
          <cell r="H183">
            <v>775492.64601769927</v>
          </cell>
          <cell r="I183">
            <v>1839035.4955752213</v>
          </cell>
          <cell r="J183">
            <v>1944285.9998623286</v>
          </cell>
          <cell r="K183">
            <v>1592613.3628056026</v>
          </cell>
          <cell r="L183">
            <v>372425.10894670244</v>
          </cell>
          <cell r="M183">
            <v>22729711.613207553</v>
          </cell>
          <cell r="N183">
            <v>403200</v>
          </cell>
          <cell r="O183">
            <v>25512.59469026549</v>
          </cell>
          <cell r="Q183">
            <v>0</v>
          </cell>
          <cell r="S183">
            <v>0</v>
          </cell>
          <cell r="U183">
            <v>0</v>
          </cell>
          <cell r="V183">
            <v>921869.41906005843</v>
          </cell>
          <cell r="W183">
            <v>80600</v>
          </cell>
          <cell r="X183">
            <v>0</v>
          </cell>
          <cell r="Y183">
            <v>83919.15</v>
          </cell>
          <cell r="Z183">
            <v>24244812.776957873</v>
          </cell>
        </row>
        <row r="184">
          <cell r="E184">
            <v>0</v>
          </cell>
          <cell r="R184">
            <v>0</v>
          </cell>
          <cell r="T184">
            <v>697667.25990239845</v>
          </cell>
        </row>
        <row r="185">
          <cell r="E185" t="str">
            <v>Total All Schools</v>
          </cell>
          <cell r="F185">
            <v>75009</v>
          </cell>
          <cell r="G185">
            <v>320583249</v>
          </cell>
          <cell r="H185">
            <v>11558432.646017699</v>
          </cell>
          <cell r="I185">
            <v>23890955.495575219</v>
          </cell>
          <cell r="J185">
            <v>22756185.354287826</v>
          </cell>
          <cell r="K185">
            <v>29542734.015157253</v>
          </cell>
          <cell r="L185">
            <v>5775988.4883081559</v>
          </cell>
          <cell r="M185">
            <v>414107544.9993459</v>
          </cell>
          <cell r="N185">
            <v>21907200</v>
          </cell>
          <cell r="O185">
            <v>849822.87026254262</v>
          </cell>
          <cell r="P185">
            <v>2691862.2188418573</v>
          </cell>
          <cell r="Q185">
            <v>2691862.2188418573</v>
          </cell>
          <cell r="S185">
            <v>0</v>
          </cell>
          <cell r="U185">
            <v>697667.25990239845</v>
          </cell>
          <cell r="V185">
            <v>9147474.9043339621</v>
          </cell>
          <cell r="W185">
            <v>376100</v>
          </cell>
          <cell r="X185">
            <v>16318.8598130841</v>
          </cell>
          <cell r="Y185">
            <v>3585708.8874999997</v>
          </cell>
          <cell r="Z185">
            <v>453379700.00000006</v>
          </cell>
        </row>
        <row r="186">
          <cell r="F186">
            <v>0</v>
          </cell>
          <cell r="G186">
            <v>-154935828</v>
          </cell>
          <cell r="H186">
            <v>0</v>
          </cell>
          <cell r="I186">
            <v>0</v>
          </cell>
          <cell r="J186">
            <v>0</v>
          </cell>
          <cell r="K186">
            <v>0</v>
          </cell>
          <cell r="L186">
            <v>0</v>
          </cell>
          <cell r="M186">
            <v>0</v>
          </cell>
          <cell r="O186">
            <v>0</v>
          </cell>
          <cell r="Q186">
            <v>0</v>
          </cell>
          <cell r="R186">
            <v>697667.2599023981</v>
          </cell>
          <cell r="S186">
            <v>0</v>
          </cell>
          <cell r="U186">
            <v>697667.25990239845</v>
          </cell>
          <cell r="V186" t="str">
            <v>MFG Ok</v>
          </cell>
          <cell r="W186">
            <v>0</v>
          </cell>
          <cell r="Z186">
            <v>0</v>
          </cell>
        </row>
        <row r="187">
          <cell r="G187">
            <v>0.70709661019229564</v>
          </cell>
          <cell r="H187">
            <v>7.8189182580501324E-2</v>
          </cell>
          <cell r="J187">
            <v>5.0192334050880139E-2</v>
          </cell>
          <cell r="K187">
            <v>40624173</v>
          </cell>
          <cell r="L187">
            <v>24741652.562020309</v>
          </cell>
          <cell r="M187">
            <v>15882520.437979691</v>
          </cell>
          <cell r="N187">
            <v>0.91337910585618598</v>
          </cell>
          <cell r="O187" t="str">
            <v>pupil led funding</v>
          </cell>
          <cell r="U187">
            <v>-1.6298145055770874E-9</v>
          </cell>
          <cell r="V187">
            <v>0</v>
          </cell>
        </row>
        <row r="188">
          <cell r="K188">
            <v>0.60903769196779245</v>
          </cell>
          <cell r="L188">
            <v>0.39096230803220761</v>
          </cell>
          <cell r="V188" t="str">
            <v>PFI Ok</v>
          </cell>
        </row>
        <row r="189">
          <cell r="D189">
            <v>4014</v>
          </cell>
          <cell r="E189" t="str">
            <v>Astrea 3-16 Academy - Pri</v>
          </cell>
          <cell r="F189">
            <v>261</v>
          </cell>
          <cell r="G189">
            <v>934902</v>
          </cell>
          <cell r="H189">
            <v>50929.646017699153</v>
          </cell>
          <cell r="I189">
            <v>86081.495575221299</v>
          </cell>
          <cell r="J189">
            <v>99664.037788163565</v>
          </cell>
          <cell r="K189">
            <v>146043.32504012834</v>
          </cell>
          <cell r="L189">
            <v>104264.06249999996</v>
          </cell>
          <cell r="M189">
            <v>1421884.5669212125</v>
          </cell>
          <cell r="N189">
            <v>35113.513513513513</v>
          </cell>
          <cell r="O189">
            <v>21552.594690265425</v>
          </cell>
          <cell r="P189">
            <v>0</v>
          </cell>
          <cell r="Q189">
            <v>0</v>
          </cell>
          <cell r="S189">
            <v>0</v>
          </cell>
          <cell r="U189">
            <v>0</v>
          </cell>
          <cell r="X189">
            <v>0</v>
          </cell>
          <cell r="Y189">
            <v>2528.7869369369369</v>
          </cell>
          <cell r="Z189">
            <v>1481079.4620619284</v>
          </cell>
        </row>
        <row r="190">
          <cell r="D190">
            <v>4014</v>
          </cell>
          <cell r="E190" t="str">
            <v>Astrea 3-16 Academy - Sec</v>
          </cell>
          <cell r="F190">
            <v>738</v>
          </cell>
          <cell r="G190">
            <v>3889629</v>
          </cell>
          <cell r="H190">
            <v>194040.00000000017</v>
          </cell>
          <cell r="I190">
            <v>496800.00000000035</v>
          </cell>
          <cell r="J190">
            <v>467614.89659464051</v>
          </cell>
          <cell r="K190">
            <v>368612.78179175529</v>
          </cell>
          <cell r="L190">
            <v>78948.719008264467</v>
          </cell>
          <cell r="M190">
            <v>5495645.3973946599</v>
          </cell>
          <cell r="N190">
            <v>99286.486486486494</v>
          </cell>
          <cell r="O190">
            <v>0</v>
          </cell>
          <cell r="P190">
            <v>0</v>
          </cell>
          <cell r="Q190">
            <v>0</v>
          </cell>
          <cell r="S190">
            <v>0</v>
          </cell>
          <cell r="U190">
            <v>0</v>
          </cell>
          <cell r="X190">
            <v>0</v>
          </cell>
          <cell r="Y190">
            <v>7150.3630630630632</v>
          </cell>
          <cell r="Z190">
            <v>5602082.2469442105</v>
          </cell>
        </row>
        <row r="191">
          <cell r="F191">
            <v>999</v>
          </cell>
          <cell r="G191">
            <v>4824531</v>
          </cell>
          <cell r="H191">
            <v>244969.64601769933</v>
          </cell>
          <cell r="I191">
            <v>582881.4955752216</v>
          </cell>
          <cell r="J191">
            <v>567278.93438280409</v>
          </cell>
          <cell r="K191">
            <v>514656.10683188366</v>
          </cell>
          <cell r="L191">
            <v>183212.78150826442</v>
          </cell>
          <cell r="M191">
            <v>6917529.9643158726</v>
          </cell>
          <cell r="N191">
            <v>134400</v>
          </cell>
          <cell r="O191">
            <v>21552.594690265425</v>
          </cell>
          <cell r="P191">
            <v>0</v>
          </cell>
          <cell r="Q191">
            <v>0</v>
          </cell>
          <cell r="S191">
            <v>0</v>
          </cell>
          <cell r="T191">
            <v>0</v>
          </cell>
          <cell r="U191">
            <v>0</v>
          </cell>
          <cell r="V191">
            <v>0</v>
          </cell>
          <cell r="W191">
            <v>0</v>
          </cell>
          <cell r="X191">
            <v>0</v>
          </cell>
          <cell r="Y191">
            <v>9679.15</v>
          </cell>
          <cell r="Z191">
            <v>7083161.7090061381</v>
          </cell>
        </row>
        <row r="192">
          <cell r="F192">
            <v>0</v>
          </cell>
          <cell r="G192">
            <v>0</v>
          </cell>
          <cell r="H192">
            <v>0</v>
          </cell>
          <cell r="I192">
            <v>0</v>
          </cell>
          <cell r="J192">
            <v>0</v>
          </cell>
          <cell r="K192">
            <v>0</v>
          </cell>
          <cell r="L192">
            <v>0</v>
          </cell>
          <cell r="M192">
            <v>0</v>
          </cell>
          <cell r="N192">
            <v>0</v>
          </cell>
          <cell r="O192">
            <v>0</v>
          </cell>
          <cell r="Q192">
            <v>0</v>
          </cell>
          <cell r="S192">
            <v>0</v>
          </cell>
          <cell r="U192">
            <v>0</v>
          </cell>
          <cell r="V192">
            <v>0</v>
          </cell>
          <cell r="W192">
            <v>0</v>
          </cell>
          <cell r="X192">
            <v>0</v>
          </cell>
          <cell r="Y192">
            <v>0</v>
          </cell>
          <cell r="Z192">
            <v>0</v>
          </cell>
        </row>
        <row r="193">
          <cell r="D193">
            <v>4225</v>
          </cell>
          <cell r="E193" t="str">
            <v>Hinde House 3-16 - Pri</v>
          </cell>
          <cell r="F193">
            <v>415</v>
          </cell>
          <cell r="G193">
            <v>1486530</v>
          </cell>
          <cell r="H193">
            <v>71442.000000000087</v>
          </cell>
          <cell r="I193">
            <v>121031.99999999994</v>
          </cell>
          <cell r="J193">
            <v>195496.35220552894</v>
          </cell>
          <cell r="K193">
            <v>159206.35208711433</v>
          </cell>
          <cell r="L193">
            <v>54868.347338935637</v>
          </cell>
          <cell r="M193">
            <v>2088575.0516315787</v>
          </cell>
          <cell r="N193">
            <v>41469.144981412639</v>
          </cell>
          <cell r="O193">
            <v>0</v>
          </cell>
          <cell r="P193">
            <v>0</v>
          </cell>
          <cell r="Q193">
            <v>0</v>
          </cell>
          <cell r="S193">
            <v>0</v>
          </cell>
          <cell r="U193">
            <v>0</v>
          </cell>
          <cell r="V193">
            <v>215924.36750337583</v>
          </cell>
          <cell r="W193">
            <v>24869.144981412639</v>
          </cell>
          <cell r="Y193">
            <v>10240</v>
          </cell>
          <cell r="Z193">
            <v>2381077.7090977789</v>
          </cell>
        </row>
        <row r="194">
          <cell r="D194">
            <v>4225</v>
          </cell>
          <cell r="E194" t="str">
            <v>Hinde House 3-16 Sec</v>
          </cell>
          <cell r="F194">
            <v>930</v>
          </cell>
          <cell r="G194">
            <v>4901778</v>
          </cell>
          <cell r="H194">
            <v>221479.99999999994</v>
          </cell>
          <cell r="I194">
            <v>566399.99999999988</v>
          </cell>
          <cell r="J194">
            <v>532620.97431549628</v>
          </cell>
          <cell r="K194">
            <v>522734.71481631609</v>
          </cell>
          <cell r="L194">
            <v>60229.999999999942</v>
          </cell>
          <cell r="M194">
            <v>6805243.6891318122</v>
          </cell>
          <cell r="N194">
            <v>92930.855018587361</v>
          </cell>
          <cell r="O194">
            <v>1656.0000000000523</v>
          </cell>
          <cell r="P194">
            <v>0</v>
          </cell>
          <cell r="Q194">
            <v>0</v>
          </cell>
          <cell r="S194">
            <v>0</v>
          </cell>
          <cell r="U194">
            <v>0</v>
          </cell>
          <cell r="V194">
            <v>705945.05155668256</v>
          </cell>
          <cell r="W194">
            <v>55730.855018587361</v>
          </cell>
          <cell r="Y194">
            <v>43008</v>
          </cell>
          <cell r="Z194">
            <v>7704514.45072567</v>
          </cell>
        </row>
        <row r="195">
          <cell r="F195">
            <v>1345</v>
          </cell>
          <cell r="G195">
            <v>6388308</v>
          </cell>
          <cell r="H195">
            <v>292922</v>
          </cell>
          <cell r="I195">
            <v>687431.99999999977</v>
          </cell>
          <cell r="J195">
            <v>728117.32652102527</v>
          </cell>
          <cell r="K195">
            <v>681941.06690343039</v>
          </cell>
          <cell r="L195">
            <v>115098.34733893558</v>
          </cell>
          <cell r="M195">
            <v>8893818.7407633904</v>
          </cell>
          <cell r="N195">
            <v>134400</v>
          </cell>
          <cell r="O195">
            <v>1656.0000000000523</v>
          </cell>
          <cell r="P195">
            <v>0</v>
          </cell>
          <cell r="Q195">
            <v>0</v>
          </cell>
          <cell r="S195">
            <v>0</v>
          </cell>
          <cell r="U195">
            <v>0</v>
          </cell>
          <cell r="V195">
            <v>921869.41906005843</v>
          </cell>
          <cell r="W195">
            <v>80600</v>
          </cell>
          <cell r="X195">
            <v>0</v>
          </cell>
          <cell r="Y195">
            <v>53248</v>
          </cell>
          <cell r="Z195">
            <v>10085592.159823449</v>
          </cell>
        </row>
        <row r="196">
          <cell r="F196">
            <v>0</v>
          </cell>
          <cell r="G196">
            <v>0</v>
          </cell>
          <cell r="H196">
            <v>0</v>
          </cell>
          <cell r="I196">
            <v>0</v>
          </cell>
          <cell r="J196">
            <v>0</v>
          </cell>
          <cell r="K196">
            <v>0</v>
          </cell>
          <cell r="L196">
            <v>0</v>
          </cell>
          <cell r="M196">
            <v>0</v>
          </cell>
          <cell r="N196">
            <v>0</v>
          </cell>
          <cell r="O196">
            <v>0</v>
          </cell>
          <cell r="Q196">
            <v>0</v>
          </cell>
          <cell r="R196">
            <v>0</v>
          </cell>
          <cell r="S196">
            <v>0</v>
          </cell>
          <cell r="U196">
            <v>0</v>
          </cell>
          <cell r="V196">
            <v>0</v>
          </cell>
          <cell r="W196">
            <v>0</v>
          </cell>
          <cell r="X196">
            <v>0</v>
          </cell>
          <cell r="Y196">
            <v>0</v>
          </cell>
          <cell r="Z196">
            <v>0</v>
          </cell>
        </row>
        <row r="197">
          <cell r="D197">
            <v>4005</v>
          </cell>
          <cell r="E197" t="str">
            <v>Oasis Academy Don Valley</v>
          </cell>
          <cell r="F197">
            <v>410</v>
          </cell>
          <cell r="G197">
            <v>1468620</v>
          </cell>
          <cell r="H197">
            <v>71000.999999999942</v>
          </cell>
          <cell r="I197">
            <v>124721.99999999983</v>
          </cell>
          <cell r="J197">
            <v>189563.54016601387</v>
          </cell>
          <cell r="K197">
            <v>99304.821309655992</v>
          </cell>
          <cell r="L197">
            <v>42366.666666666635</v>
          </cell>
          <cell r="M197">
            <v>1995578.0281423363</v>
          </cell>
          <cell r="N197">
            <v>50975.023126734508</v>
          </cell>
          <cell r="O197">
            <v>2304.0000000000132</v>
          </cell>
          <cell r="P197">
            <v>0</v>
          </cell>
          <cell r="Q197">
            <v>0</v>
          </cell>
          <cell r="S197">
            <v>0</v>
          </cell>
          <cell r="U197">
            <v>0</v>
          </cell>
          <cell r="W197">
            <v>0</v>
          </cell>
          <cell r="X197">
            <v>0</v>
          </cell>
          <cell r="Y197">
            <v>7961.8131359851986</v>
          </cell>
          <cell r="Z197">
            <v>2056818.864405056</v>
          </cell>
        </row>
        <row r="198">
          <cell r="D198">
            <v>4005</v>
          </cell>
          <cell r="E198" t="str">
            <v>Oasis Academy Don Valley</v>
          </cell>
          <cell r="F198">
            <v>671</v>
          </cell>
          <cell r="G198">
            <v>3524400</v>
          </cell>
          <cell r="H198">
            <v>166600.00000000012</v>
          </cell>
          <cell r="I198">
            <v>444000.00000000023</v>
          </cell>
          <cell r="J198">
            <v>459326.19879248552</v>
          </cell>
          <cell r="K198">
            <v>296711.36776063259</v>
          </cell>
          <cell r="L198">
            <v>31747.313432835799</v>
          </cell>
          <cell r="M198">
            <v>4922784.8799859537</v>
          </cell>
          <cell r="N198">
            <v>83424.976873265492</v>
          </cell>
          <cell r="O198">
            <v>0</v>
          </cell>
          <cell r="P198">
            <v>0</v>
          </cell>
          <cell r="Q198">
            <v>0</v>
          </cell>
          <cell r="S198">
            <v>0</v>
          </cell>
          <cell r="U198">
            <v>0</v>
          </cell>
          <cell r="W198">
            <v>0</v>
          </cell>
          <cell r="X198">
            <v>0</v>
          </cell>
          <cell r="Y198">
            <v>13030.1868640148</v>
          </cell>
          <cell r="Z198">
            <v>5019240.043723234</v>
          </cell>
        </row>
        <row r="199">
          <cell r="F199">
            <v>1081</v>
          </cell>
          <cell r="G199">
            <v>4993020</v>
          </cell>
          <cell r="H199">
            <v>237601.00000000006</v>
          </cell>
          <cell r="I199">
            <v>568722</v>
          </cell>
          <cell r="J199">
            <v>648889.73895849939</v>
          </cell>
          <cell r="K199">
            <v>396016.18907028856</v>
          </cell>
          <cell r="L199">
            <v>74113.980099502427</v>
          </cell>
          <cell r="M199">
            <v>6918362.9081282904</v>
          </cell>
          <cell r="N199">
            <v>134400</v>
          </cell>
          <cell r="O199">
            <v>2304.0000000000132</v>
          </cell>
          <cell r="P199">
            <v>0</v>
          </cell>
          <cell r="Q199">
            <v>0</v>
          </cell>
          <cell r="S199">
            <v>0</v>
          </cell>
          <cell r="T199">
            <v>0</v>
          </cell>
          <cell r="U199">
            <v>0</v>
          </cell>
          <cell r="V199">
            <v>0</v>
          </cell>
          <cell r="W199">
            <v>0</v>
          </cell>
          <cell r="X199">
            <v>0</v>
          </cell>
          <cell r="Y199">
            <v>20992</v>
          </cell>
          <cell r="Z199">
            <v>7076058.9081282904</v>
          </cell>
        </row>
        <row r="200">
          <cell r="F200">
            <v>0</v>
          </cell>
          <cell r="G200">
            <v>0</v>
          </cell>
          <cell r="H200">
            <v>0</v>
          </cell>
          <cell r="I200">
            <v>0</v>
          </cell>
          <cell r="J200">
            <v>0</v>
          </cell>
          <cell r="K200">
            <v>0</v>
          </cell>
          <cell r="L200">
            <v>0</v>
          </cell>
          <cell r="M200">
            <v>0</v>
          </cell>
          <cell r="N200">
            <v>0</v>
          </cell>
          <cell r="O200">
            <v>0</v>
          </cell>
          <cell r="Q200">
            <v>0</v>
          </cell>
          <cell r="S200">
            <v>0</v>
          </cell>
          <cell r="U200">
            <v>0</v>
          </cell>
          <cell r="V200">
            <v>0</v>
          </cell>
          <cell r="W200">
            <v>0</v>
          </cell>
          <cell r="X200">
            <v>0</v>
          </cell>
          <cell r="Y200">
            <v>0</v>
          </cell>
          <cell r="Z200">
            <v>0</v>
          </cell>
        </row>
        <row r="202">
          <cell r="F202" t="str">
            <v>AWPU Fund</v>
          </cell>
          <cell r="K202" t="str">
            <v>2022-23</v>
          </cell>
          <cell r="L202" t="str">
            <v>NOR</v>
          </cell>
          <cell r="R202" t="str">
            <v>Min</v>
          </cell>
          <cell r="S202" t="e">
            <v>#NUM!</v>
          </cell>
          <cell r="U202">
            <v>132.37703363504954</v>
          </cell>
          <cell r="X202" t="str">
            <v>Pri</v>
          </cell>
          <cell r="Z202">
            <v>227839110.21772826</v>
          </cell>
        </row>
        <row r="203">
          <cell r="F203">
            <v>3890052</v>
          </cell>
          <cell r="G203">
            <v>158825880</v>
          </cell>
          <cell r="H203">
            <v>-154935828</v>
          </cell>
          <cell r="I203">
            <v>0</v>
          </cell>
          <cell r="J203">
            <v>0.59112906451225855</v>
          </cell>
          <cell r="K203" t="str">
            <v>Primary</v>
          </cell>
          <cell r="L203">
            <v>44340</v>
          </cell>
          <cell r="R203" t="str">
            <v>Max</v>
          </cell>
          <cell r="S203">
            <v>0</v>
          </cell>
          <cell r="T203" t="e">
            <v>#REF!</v>
          </cell>
          <cell r="U203">
            <v>83031.42035082198</v>
          </cell>
          <cell r="X203" t="str">
            <v>Pri 3-16</v>
          </cell>
          <cell r="Z203">
            <v>5918976.0355647635</v>
          </cell>
        </row>
        <row r="204">
          <cell r="F204">
            <v>161757369</v>
          </cell>
          <cell r="G204">
            <v>161757369</v>
          </cell>
          <cell r="H204">
            <v>0</v>
          </cell>
          <cell r="I204">
            <v>0</v>
          </cell>
          <cell r="J204">
            <v>0.40887093548774145</v>
          </cell>
          <cell r="K204" t="str">
            <v>Secondary</v>
          </cell>
          <cell r="L204">
            <v>30669</v>
          </cell>
          <cell r="R204" t="str">
            <v>Min</v>
          </cell>
          <cell r="S204" t="e">
            <v>#NUM!</v>
          </cell>
          <cell r="U204">
            <v>132423.48670953777</v>
          </cell>
          <cell r="Z204">
            <v>233758086.25329301</v>
          </cell>
        </row>
        <row r="205">
          <cell r="F205">
            <v>165647421</v>
          </cell>
          <cell r="G205">
            <v>320583249</v>
          </cell>
          <cell r="H205">
            <v>-154935828</v>
          </cell>
          <cell r="L205">
            <v>75009</v>
          </cell>
          <cell r="M205">
            <v>0</v>
          </cell>
          <cell r="R205" t="str">
            <v>Max</v>
          </cell>
          <cell r="S205">
            <v>0</v>
          </cell>
          <cell r="U205">
            <v>132423.48670953777</v>
          </cell>
        </row>
        <row r="206">
          <cell r="G206">
            <v>0</v>
          </cell>
          <cell r="H206">
            <v>-309871656</v>
          </cell>
          <cell r="K206" t="str">
            <v>2021-22</v>
          </cell>
          <cell r="X206" t="str">
            <v>Sec</v>
          </cell>
          <cell r="Z206">
            <v>201295777.00531393</v>
          </cell>
        </row>
        <row r="207">
          <cell r="J207">
            <v>0.59112906451225855</v>
          </cell>
          <cell r="K207" t="str">
            <v>Primary</v>
          </cell>
          <cell r="L207">
            <v>44340</v>
          </cell>
          <cell r="S207" t="e">
            <v>#NUM!</v>
          </cell>
          <cell r="X207" t="str">
            <v>Sec 3-16</v>
          </cell>
          <cell r="Z207">
            <v>18325836.741393115</v>
          </cell>
        </row>
        <row r="208">
          <cell r="J208">
            <v>0.40887093548774145</v>
          </cell>
          <cell r="K208" t="str">
            <v>Secondary</v>
          </cell>
          <cell r="L208">
            <v>30669</v>
          </cell>
          <cell r="Z208">
            <v>219621613.74670705</v>
          </cell>
        </row>
        <row r="209">
          <cell r="L209">
            <v>75009</v>
          </cell>
        </row>
        <row r="210">
          <cell r="X210" t="str">
            <v>Total</v>
          </cell>
          <cell r="Z210">
            <v>453379700.00000006</v>
          </cell>
        </row>
        <row r="211">
          <cell r="Z211">
            <v>0</v>
          </cell>
        </row>
        <row r="212">
          <cell r="M212">
            <v>0.91931642995526197</v>
          </cell>
        </row>
        <row r="213">
          <cell r="E213" t="str">
            <v>2024-25</v>
          </cell>
          <cell r="F213">
            <v>75009</v>
          </cell>
          <cell r="G213">
            <v>320583249</v>
          </cell>
          <cell r="H213">
            <v>11558432.646017699</v>
          </cell>
          <cell r="I213">
            <v>23890955.495575219</v>
          </cell>
          <cell r="J213">
            <v>22756185.354287826</v>
          </cell>
          <cell r="K213">
            <v>29542734.015157253</v>
          </cell>
          <cell r="L213">
            <v>5775988.4883081559</v>
          </cell>
          <cell r="M213">
            <v>414107544.9993459</v>
          </cell>
          <cell r="N213">
            <v>21907200</v>
          </cell>
          <cell r="O213">
            <v>849822.87026254262</v>
          </cell>
          <cell r="Q213">
            <v>2691862.2188418573</v>
          </cell>
          <cell r="S213">
            <v>0</v>
          </cell>
          <cell r="U213">
            <v>697667.25990239845</v>
          </cell>
          <cell r="V213">
            <v>9147474.9043339621</v>
          </cell>
          <cell r="W213">
            <v>376100</v>
          </cell>
          <cell r="X213">
            <v>16318.8598130841</v>
          </cell>
          <cell r="Y213">
            <v>3585708.8874999997</v>
          </cell>
          <cell r="Z213">
            <v>453379700.00000006</v>
          </cell>
        </row>
        <row r="214">
          <cell r="E214" t="str">
            <v>2023-24</v>
          </cell>
          <cell r="F214">
            <v>74732</v>
          </cell>
          <cell r="G214">
            <v>306037519.48677599</v>
          </cell>
          <cell r="H214">
            <v>10413377.399999999</v>
          </cell>
          <cell r="I214">
            <v>17808668.414759614</v>
          </cell>
          <cell r="J214">
            <v>19932856.379948657</v>
          </cell>
          <cell r="K214">
            <v>28076308.884312123</v>
          </cell>
          <cell r="L214">
            <v>5304808.8012365773</v>
          </cell>
          <cell r="M214">
            <v>387573539.36703306</v>
          </cell>
          <cell r="N214">
            <v>20864000</v>
          </cell>
          <cell r="O214">
            <v>776629.68718147371</v>
          </cell>
          <cell r="Q214">
            <v>2452722.1220174804</v>
          </cell>
          <cell r="S214">
            <v>0</v>
          </cell>
          <cell r="U214">
            <v>783574.07327317551</v>
          </cell>
          <cell r="V214">
            <v>9171817.1392130014</v>
          </cell>
          <cell r="W214">
            <v>730522.79619495641</v>
          </cell>
          <cell r="X214">
            <v>11570.815086782359</v>
          </cell>
          <cell r="Y214">
            <v>3091175</v>
          </cell>
          <cell r="Z214">
            <v>425455551</v>
          </cell>
        </row>
        <row r="215">
          <cell r="E215" t="str">
            <v>£ Var</v>
          </cell>
          <cell r="F215">
            <v>277</v>
          </cell>
          <cell r="G215">
            <v>14545729.513224006</v>
          </cell>
          <cell r="H215">
            <v>1145055.2460177001</v>
          </cell>
          <cell r="I215">
            <v>6082287.0808156058</v>
          </cell>
          <cell r="J215">
            <v>2823328.9743391685</v>
          </cell>
          <cell r="K215">
            <v>1466425.1308451295</v>
          </cell>
          <cell r="L215">
            <v>471179.68707157858</v>
          </cell>
          <cell r="M215">
            <v>26534005.632312834</v>
          </cell>
          <cell r="N215">
            <v>1043200</v>
          </cell>
          <cell r="O215">
            <v>73193.183081068913</v>
          </cell>
          <cell r="Q215">
            <v>239140.09682437684</v>
          </cell>
          <cell r="S215">
            <v>0</v>
          </cell>
          <cell r="U215">
            <v>-85906.813370777061</v>
          </cell>
          <cell r="V215">
            <v>-24342.234879039228</v>
          </cell>
          <cell r="W215">
            <v>-354422.79619495641</v>
          </cell>
          <cell r="X215">
            <v>4748.0447263017413</v>
          </cell>
          <cell r="Y215">
            <v>494533.88749999972</v>
          </cell>
          <cell r="Z215">
            <v>27924149.00000006</v>
          </cell>
        </row>
        <row r="216">
          <cell r="E216" t="str">
            <v>% Var</v>
          </cell>
          <cell r="F216">
            <v>3.7065781726703419E-3</v>
          </cell>
          <cell r="G216">
            <v>4.7529236080651648E-2</v>
          </cell>
          <cell r="H216">
            <v>0.10996002565101504</v>
          </cell>
          <cell r="I216">
            <v>0.34153519730732246</v>
          </cell>
          <cell r="J216">
            <v>0.14164196643584309</v>
          </cell>
          <cell r="K216">
            <v>5.2229982826001282E-2</v>
          </cell>
          <cell r="L216">
            <v>8.8821238375593151E-2</v>
          </cell>
          <cell r="M216">
            <v>6.846186062043072E-2</v>
          </cell>
          <cell r="N216">
            <v>0.05</v>
          </cell>
          <cell r="O216">
            <v>9.4244637166395098E-2</v>
          </cell>
          <cell r="Q216">
            <v>9.7499873580327454E-2</v>
          </cell>
          <cell r="S216" t="e">
            <v>#DIV/0!</v>
          </cell>
          <cell r="U216">
            <v>-0.10963457865817822</v>
          </cell>
          <cell r="V216">
            <v>-2.654025315765066E-3</v>
          </cell>
          <cell r="W216">
            <v>-0.48516322562557068</v>
          </cell>
          <cell r="X216">
            <v>0.4103466083150491</v>
          </cell>
          <cell r="Y216">
            <v>0.15998249452069188</v>
          </cell>
          <cell r="Z216">
            <v>6.5633528424688628E-2</v>
          </cell>
        </row>
        <row r="217">
          <cell r="E217" t="str">
            <v>£m</v>
          </cell>
          <cell r="G217">
            <v>14.545729513224005</v>
          </cell>
          <cell r="H217">
            <v>1.1450552460177001</v>
          </cell>
          <cell r="I217">
            <v>6.0822870808156058</v>
          </cell>
          <cell r="J217">
            <v>2.8233289743391685</v>
          </cell>
          <cell r="K217">
            <v>1.4664251308451295</v>
          </cell>
          <cell r="L217">
            <v>0.47117968707157859</v>
          </cell>
          <cell r="M217">
            <v>26.534005632312834</v>
          </cell>
          <cell r="N217">
            <v>1.0431999999999999</v>
          </cell>
          <cell r="O217">
            <v>7.319318308106891E-2</v>
          </cell>
          <cell r="P217">
            <v>0</v>
          </cell>
          <cell r="Q217">
            <v>0.23914009682437684</v>
          </cell>
          <cell r="R217">
            <v>0</v>
          </cell>
          <cell r="S217">
            <v>0</v>
          </cell>
          <cell r="T217">
            <v>0</v>
          </cell>
          <cell r="U217">
            <v>-8.590681337077706E-2</v>
          </cell>
          <cell r="V217">
            <v>-2.4342234879039228E-2</v>
          </cell>
          <cell r="W217">
            <v>-0.35442279619495642</v>
          </cell>
          <cell r="X217">
            <v>4.7480447263017417E-3</v>
          </cell>
          <cell r="Y217">
            <v>0.49453388749999971</v>
          </cell>
          <cell r="Z217">
            <v>27.92414900000006</v>
          </cell>
        </row>
        <row r="219">
          <cell r="E219" t="str">
            <v>Primary Maintained</v>
          </cell>
          <cell r="F219">
            <v>19274</v>
          </cell>
          <cell r="G219">
            <v>69039468</v>
          </cell>
          <cell r="H219">
            <v>2076228.0000000002</v>
          </cell>
          <cell r="I219">
            <v>3506976</v>
          </cell>
          <cell r="J219">
            <v>3316169.8827225906</v>
          </cell>
          <cell r="K219">
            <v>6450972.1959209759</v>
          </cell>
          <cell r="L219">
            <v>1307525.5166661632</v>
          </cell>
          <cell r="M219">
            <v>85697339.595309734</v>
          </cell>
          <cell r="N219">
            <v>7929600</v>
          </cell>
          <cell r="O219">
            <v>192108.65085938422</v>
          </cell>
          <cell r="P219">
            <v>1760951.4069563097</v>
          </cell>
          <cell r="Q219">
            <v>1760951.4069563097</v>
          </cell>
          <cell r="R219">
            <v>0</v>
          </cell>
          <cell r="S219">
            <v>0</v>
          </cell>
          <cell r="T219">
            <v>257995.53626241305</v>
          </cell>
          <cell r="U219">
            <v>257995.53626241305</v>
          </cell>
          <cell r="V219">
            <v>374485.15234344371</v>
          </cell>
          <cell r="W219">
            <v>80600</v>
          </cell>
          <cell r="X219">
            <v>0</v>
          </cell>
          <cell r="Y219">
            <v>1655930.8575000002</v>
          </cell>
          <cell r="Z219">
            <v>97949011.199231282</v>
          </cell>
        </row>
        <row r="220">
          <cell r="E220" t="str">
            <v>Primary Academies</v>
          </cell>
          <cell r="F220">
            <v>25066</v>
          </cell>
          <cell r="G220">
            <v>89786412</v>
          </cell>
          <cell r="H220">
            <v>4507234.6460176995</v>
          </cell>
          <cell r="I220">
            <v>7629179.4955752213</v>
          </cell>
          <cell r="J220">
            <v>8082197.6599086905</v>
          </cell>
          <cell r="K220">
            <v>10428918.721382992</v>
          </cell>
          <cell r="L220">
            <v>2690084.1797921802</v>
          </cell>
          <cell r="M220">
            <v>123124026.7026768</v>
          </cell>
          <cell r="N220">
            <v>10073157.68162166</v>
          </cell>
          <cell r="O220">
            <v>459457.89911573974</v>
          </cell>
          <cell r="P220">
            <v>701683.7339230642</v>
          </cell>
          <cell r="Q220">
            <v>701683.7339230642</v>
          </cell>
          <cell r="R220">
            <v>0</v>
          </cell>
          <cell r="S220">
            <v>0</v>
          </cell>
          <cell r="T220">
            <v>307248.23693044746</v>
          </cell>
          <cell r="U220">
            <v>307248.23693044746</v>
          </cell>
          <cell r="V220">
            <v>419368.21662659221</v>
          </cell>
          <cell r="W220">
            <v>159169.14498141262</v>
          </cell>
          <cell r="X220">
            <v>16318.8598130841</v>
          </cell>
          <cell r="Y220">
            <v>548644.57837292203</v>
          </cell>
          <cell r="Z220">
            <v>135809075.05406168</v>
          </cell>
        </row>
        <row r="221">
          <cell r="E221" t="str">
            <v>Primary Total</v>
          </cell>
          <cell r="F221">
            <v>44340</v>
          </cell>
          <cell r="G221">
            <v>158825880</v>
          </cell>
          <cell r="H221">
            <v>6583462.6460176995</v>
          </cell>
          <cell r="I221">
            <v>11136155.495575221</v>
          </cell>
          <cell r="J221">
            <v>11398367.542631282</v>
          </cell>
          <cell r="K221">
            <v>16879890.917303968</v>
          </cell>
          <cell r="L221">
            <v>3997609.6964583434</v>
          </cell>
          <cell r="M221">
            <v>208821366.29798654</v>
          </cell>
          <cell r="N221">
            <v>18002757.68162166</v>
          </cell>
          <cell r="O221">
            <v>651566.54997512395</v>
          </cell>
          <cell r="P221">
            <v>2462635.140879374</v>
          </cell>
          <cell r="Q221">
            <v>2462635.140879374</v>
          </cell>
          <cell r="R221">
            <v>0</v>
          </cell>
          <cell r="S221">
            <v>0</v>
          </cell>
          <cell r="T221">
            <v>565243.77319286054</v>
          </cell>
          <cell r="U221">
            <v>565243.77319286054</v>
          </cell>
          <cell r="V221">
            <v>793853.36897003592</v>
          </cell>
          <cell r="W221">
            <v>239769.14498141262</v>
          </cell>
          <cell r="X221">
            <v>16318.8598130841</v>
          </cell>
          <cell r="Y221">
            <v>2204575.4358729222</v>
          </cell>
          <cell r="Z221">
            <v>233758086.25329298</v>
          </cell>
        </row>
        <row r="222">
          <cell r="F222">
            <v>0</v>
          </cell>
          <cell r="G222">
            <v>0</v>
          </cell>
          <cell r="H222">
            <v>3.2014213502407074E-10</v>
          </cell>
          <cell r="I222">
            <v>1.8917489796876907E-10</v>
          </cell>
          <cell r="J222">
            <v>3.9581209421157837E-9</v>
          </cell>
          <cell r="K222">
            <v>3.0559021979570389E-9</v>
          </cell>
          <cell r="L222">
            <v>2.4228938855230808E-9</v>
          </cell>
          <cell r="M222">
            <v>2.4796463549137115E-7</v>
          </cell>
          <cell r="N222">
            <v>-1.1132215149700642E-9</v>
          </cell>
          <cell r="O222">
            <v>4.5019987737759948E-11</v>
          </cell>
          <cell r="P222">
            <v>-4.6566128730773926E-10</v>
          </cell>
          <cell r="Q222">
            <v>-4.6566128730773926E-10</v>
          </cell>
          <cell r="R222">
            <v>0</v>
          </cell>
          <cell r="S222">
            <v>0</v>
          </cell>
          <cell r="T222">
            <v>-1.1641532182693481E-10</v>
          </cell>
          <cell r="U222">
            <v>-1.1641532182693481E-10</v>
          </cell>
          <cell r="V222">
            <v>2.9103830456733704E-11</v>
          </cell>
          <cell r="W222">
            <v>-1.4551915228366852E-11</v>
          </cell>
          <cell r="X222">
            <v>0</v>
          </cell>
          <cell r="Z222">
            <v>-4.2608007788658142E-8</v>
          </cell>
        </row>
        <row r="224">
          <cell r="E224" t="str">
            <v>Secondary Maintained</v>
          </cell>
          <cell r="F224">
            <v>1145</v>
          </cell>
          <cell r="G224">
            <v>6043491</v>
          </cell>
          <cell r="H224">
            <v>157290.00000000003</v>
          </cell>
          <cell r="I224">
            <v>404399.9999999993</v>
          </cell>
          <cell r="J224">
            <v>289621.82782521116</v>
          </cell>
          <cell r="K224">
            <v>353341.7398356215</v>
          </cell>
          <cell r="L224">
            <v>131554.99999999994</v>
          </cell>
          <cell r="M224">
            <v>7379699.5676608318</v>
          </cell>
          <cell r="N224">
            <v>134400</v>
          </cell>
          <cell r="O224">
            <v>0</v>
          </cell>
          <cell r="P224">
            <v>0</v>
          </cell>
          <cell r="Q224">
            <v>0</v>
          </cell>
          <cell r="R224">
            <v>0</v>
          </cell>
          <cell r="S224">
            <v>0</v>
          </cell>
          <cell r="T224">
            <v>132423.48670953777</v>
          </cell>
          <cell r="U224">
            <v>132423.48670953777</v>
          </cell>
          <cell r="V224">
            <v>569543.29400020244</v>
          </cell>
          <cell r="W224">
            <v>80600</v>
          </cell>
          <cell r="X224">
            <v>0</v>
          </cell>
          <cell r="Y224">
            <v>291840</v>
          </cell>
          <cell r="Z224">
            <v>8588506.3483705726</v>
          </cell>
        </row>
        <row r="225">
          <cell r="E225" t="str">
            <v>Secondary Academies</v>
          </cell>
          <cell r="F225">
            <v>29524</v>
          </cell>
          <cell r="G225">
            <v>155713878</v>
          </cell>
          <cell r="H225">
            <v>4817679.9999999991</v>
          </cell>
          <cell r="I225">
            <v>12350399.999999998</v>
          </cell>
          <cell r="J225">
            <v>11068195.983831337</v>
          </cell>
          <cell r="K225">
            <v>12309501.358017664</v>
          </cell>
          <cell r="L225">
            <v>1646823.7918498151</v>
          </cell>
          <cell r="M225">
            <v>197906479.13369879</v>
          </cell>
          <cell r="N225">
            <v>3770042.3183783395</v>
          </cell>
          <cell r="O225">
            <v>198256.32028741873</v>
          </cell>
          <cell r="P225">
            <v>229227.07796248293</v>
          </cell>
          <cell r="Q225">
            <v>229227.07796248293</v>
          </cell>
          <cell r="R225">
            <v>0</v>
          </cell>
          <cell r="S225">
            <v>0</v>
          </cell>
          <cell r="T225">
            <v>0</v>
          </cell>
          <cell r="U225">
            <v>0</v>
          </cell>
          <cell r="V225">
            <v>7784078.2413637247</v>
          </cell>
          <cell r="W225">
            <v>55730.855018587361</v>
          </cell>
          <cell r="X225">
            <v>0</v>
          </cell>
          <cell r="Y225">
            <v>1089293.451627078</v>
          </cell>
          <cell r="Z225">
            <v>211033107.39833644</v>
          </cell>
        </row>
        <row r="226">
          <cell r="E226" t="str">
            <v>Secondary Total</v>
          </cell>
          <cell r="F226">
            <v>30669</v>
          </cell>
          <cell r="G226">
            <v>161757369</v>
          </cell>
          <cell r="H226">
            <v>4974969.9999999991</v>
          </cell>
          <cell r="I226">
            <v>12754799.999999998</v>
          </cell>
          <cell r="J226">
            <v>11357817.811656548</v>
          </cell>
          <cell r="K226">
            <v>12662843.097853286</v>
          </cell>
          <cell r="L226">
            <v>1778378.7918498151</v>
          </cell>
          <cell r="M226">
            <v>205286178.70135963</v>
          </cell>
          <cell r="N226">
            <v>3904442.3183783395</v>
          </cell>
          <cell r="O226">
            <v>198256.32028741873</v>
          </cell>
          <cell r="P226">
            <v>229227.07796248293</v>
          </cell>
          <cell r="Q226">
            <v>229227.07796248293</v>
          </cell>
          <cell r="R226">
            <v>0</v>
          </cell>
          <cell r="S226">
            <v>0</v>
          </cell>
          <cell r="T226">
            <v>132423.48670953777</v>
          </cell>
          <cell r="U226">
            <v>132423.48670953777</v>
          </cell>
          <cell r="V226">
            <v>8353621.5353639275</v>
          </cell>
          <cell r="W226">
            <v>136330.85501858738</v>
          </cell>
          <cell r="X226">
            <v>0</v>
          </cell>
          <cell r="Y226">
            <v>1381133.451627078</v>
          </cell>
          <cell r="Z226">
            <v>219621613.74670702</v>
          </cell>
        </row>
        <row r="227">
          <cell r="F227">
            <v>0</v>
          </cell>
          <cell r="G227">
            <v>0</v>
          </cell>
          <cell r="H227">
            <v>-2.3283064365386963E-10</v>
          </cell>
          <cell r="I227">
            <v>1.3969838619232178E-9</v>
          </cell>
          <cell r="J227">
            <v>-8.149072527885437E-10</v>
          </cell>
          <cell r="K227">
            <v>1.1641532182693481E-9</v>
          </cell>
          <cell r="L227">
            <v>-1.0186340659856796E-10</v>
          </cell>
          <cell r="M227">
            <v>1.4901161193847656E-8</v>
          </cell>
          <cell r="N227">
            <v>1.6007106751203537E-10</v>
          </cell>
          <cell r="O227">
            <v>5.9117155615240335E-12</v>
          </cell>
          <cell r="P227">
            <v>0</v>
          </cell>
          <cell r="Q227">
            <v>0</v>
          </cell>
          <cell r="R227">
            <v>0</v>
          </cell>
          <cell r="S227">
            <v>0</v>
          </cell>
          <cell r="T227">
            <v>0</v>
          </cell>
          <cell r="U227">
            <v>0</v>
          </cell>
          <cell r="V227">
            <v>5.8207660913467407E-10</v>
          </cell>
          <cell r="W227">
            <v>1.4551915228366852E-11</v>
          </cell>
          <cell r="X227">
            <v>0</v>
          </cell>
          <cell r="Z227">
            <v>-2.6077032089233398E-8</v>
          </cell>
        </row>
        <row r="229">
          <cell r="E229" t="str">
            <v>Total Maintained</v>
          </cell>
          <cell r="F229">
            <v>20419</v>
          </cell>
          <cell r="G229">
            <v>75082959</v>
          </cell>
          <cell r="H229">
            <v>2233518.0000000005</v>
          </cell>
          <cell r="I229">
            <v>3911375.9999999991</v>
          </cell>
          <cell r="J229">
            <v>3605791.7105478016</v>
          </cell>
          <cell r="K229">
            <v>6804313.9357565977</v>
          </cell>
          <cell r="L229">
            <v>1439080.5166661632</v>
          </cell>
          <cell r="M229">
            <v>93077039.162970573</v>
          </cell>
          <cell r="N229">
            <v>8064000</v>
          </cell>
          <cell r="O229">
            <v>192108.65085938422</v>
          </cell>
          <cell r="P229">
            <v>1760951.4069563097</v>
          </cell>
          <cell r="Q229">
            <v>1760951.4069563097</v>
          </cell>
          <cell r="R229">
            <v>0</v>
          </cell>
          <cell r="S229">
            <v>0</v>
          </cell>
          <cell r="T229">
            <v>390419.02297195082</v>
          </cell>
          <cell r="U229">
            <v>390419.02297195082</v>
          </cell>
          <cell r="V229">
            <v>944028.44634364615</v>
          </cell>
          <cell r="W229">
            <v>161200</v>
          </cell>
          <cell r="X229">
            <v>0</v>
          </cell>
          <cell r="Y229">
            <v>1947770.8575000002</v>
          </cell>
          <cell r="Z229">
            <v>106537517.54760185</v>
          </cell>
        </row>
        <row r="230">
          <cell r="E230" t="str">
            <v>Total Academies</v>
          </cell>
          <cell r="F230">
            <v>54590</v>
          </cell>
          <cell r="G230">
            <v>245500290</v>
          </cell>
          <cell r="H230">
            <v>9324914.6460176986</v>
          </cell>
          <cell r="I230">
            <v>19979579.495575219</v>
          </cell>
          <cell r="J230">
            <v>19150393.643740028</v>
          </cell>
          <cell r="K230">
            <v>22738420.079400659</v>
          </cell>
          <cell r="L230">
            <v>4336907.971641995</v>
          </cell>
          <cell r="M230">
            <v>321030505.83637559</v>
          </cell>
          <cell r="N230">
            <v>13843200</v>
          </cell>
          <cell r="O230">
            <v>657714.21940315841</v>
          </cell>
          <cell r="P230">
            <v>930910.81188554713</v>
          </cell>
          <cell r="Q230">
            <v>930910.81188554713</v>
          </cell>
          <cell r="R230">
            <v>0</v>
          </cell>
          <cell r="S230">
            <v>0</v>
          </cell>
          <cell r="T230">
            <v>307248.23693044746</v>
          </cell>
          <cell r="U230">
            <v>307248.23693044746</v>
          </cell>
          <cell r="V230">
            <v>8203446.4579903167</v>
          </cell>
          <cell r="W230">
            <v>214900</v>
          </cell>
          <cell r="X230">
            <v>16318.8598130841</v>
          </cell>
          <cell r="Y230">
            <v>1637938.03</v>
          </cell>
          <cell r="Z230">
            <v>346842182.45239812</v>
          </cell>
        </row>
        <row r="231">
          <cell r="E231" t="str">
            <v>Total All Schools</v>
          </cell>
          <cell r="F231">
            <v>75009</v>
          </cell>
          <cell r="G231">
            <v>320583249</v>
          </cell>
          <cell r="H231">
            <v>11558432.646017699</v>
          </cell>
          <cell r="I231">
            <v>23890955.495575219</v>
          </cell>
          <cell r="J231">
            <v>22756185.354287829</v>
          </cell>
          <cell r="K231">
            <v>29542734.015157253</v>
          </cell>
          <cell r="L231">
            <v>5775988.4883081587</v>
          </cell>
          <cell r="M231">
            <v>414107544.99934614</v>
          </cell>
          <cell r="N231">
            <v>21907200</v>
          </cell>
          <cell r="O231">
            <v>849822.87026254274</v>
          </cell>
          <cell r="P231">
            <v>2691862.2188418568</v>
          </cell>
          <cell r="Q231">
            <v>2691862.2188418568</v>
          </cell>
          <cell r="R231">
            <v>0</v>
          </cell>
          <cell r="S231">
            <v>0</v>
          </cell>
          <cell r="T231">
            <v>697667.25990239833</v>
          </cell>
          <cell r="U231">
            <v>697667.25990239833</v>
          </cell>
          <cell r="V231">
            <v>9147474.904333964</v>
          </cell>
          <cell r="W231">
            <v>376100</v>
          </cell>
          <cell r="X231">
            <v>16318.8598130841</v>
          </cell>
          <cell r="Y231">
            <v>3585708.8875000002</v>
          </cell>
          <cell r="Z231">
            <v>453379700</v>
          </cell>
        </row>
        <row r="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4">
          <cell r="G234" t="str">
            <v>£m</v>
          </cell>
        </row>
        <row r="235">
          <cell r="F235" t="str">
            <v>Min Fund</v>
          </cell>
          <cell r="G235">
            <v>0.2</v>
          </cell>
        </row>
        <row r="236">
          <cell r="F236" t="str">
            <v>MFG</v>
          </cell>
          <cell r="G236">
            <v>-0.1</v>
          </cell>
        </row>
        <row r="237">
          <cell r="F237" t="str">
            <v>AWPU</v>
          </cell>
          <cell r="G237">
            <v>14.5</v>
          </cell>
        </row>
        <row r="238">
          <cell r="F238" t="str">
            <v>SD</v>
          </cell>
          <cell r="G238">
            <v>10.1</v>
          </cell>
        </row>
        <row r="239">
          <cell r="F239" t="str">
            <v>Prior Att</v>
          </cell>
          <cell r="G239">
            <v>1.5</v>
          </cell>
        </row>
        <row r="240">
          <cell r="F240" t="str">
            <v>Lump Sum</v>
          </cell>
          <cell r="G240">
            <v>1</v>
          </cell>
        </row>
        <row r="241">
          <cell r="F241" t="str">
            <v>EAL/Mob</v>
          </cell>
          <cell r="G241">
            <v>0.5</v>
          </cell>
        </row>
        <row r="242">
          <cell r="G242">
            <v>27.7</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Schools List"/>
      <sheetName val="DSG 25-26"/>
      <sheetName val="Oct24 Census"/>
      <sheetName val="Pupils"/>
      <sheetName val="APT Data Source"/>
      <sheetName val="DataSource"/>
      <sheetName val="LA Data MinMax Rates"/>
      <sheetName val="NFF Rates to Use"/>
      <sheetName val="Budget"/>
      <sheetName val="NFF Rates"/>
      <sheetName val="Balancing Sheet"/>
      <sheetName val="IR 2025"/>
      <sheetName val="New Del"/>
      <sheetName val="Add Deleg"/>
      <sheetName val="AWPU Fund"/>
      <sheetName val="AWPU"/>
      <sheetName val="Attain"/>
      <sheetName val="EAL"/>
      <sheetName val="Mobility"/>
      <sheetName val="Split Site"/>
      <sheetName val="Sparsity"/>
      <sheetName val="FSM"/>
      <sheetName val="IDACI"/>
      <sheetName val="MFG"/>
      <sheetName val="MFG Baseline Adj"/>
      <sheetName val="Baselines Grants"/>
      <sheetName val="MFG-Gains A4"/>
      <sheetName val="Grants Summary"/>
      <sheetName val="3-16"/>
      <sheetName val="Min Fund"/>
      <sheetName val="Impact"/>
      <sheetName val="Budget Share"/>
      <sheetName val="Schls Forum"/>
      <sheetName val="Dash"/>
      <sheetName val="pro-forma check"/>
      <sheetName val="A4 Sheet"/>
      <sheetName val="23-24 claims NNDR"/>
      <sheetName val="Pivot NNDR"/>
      <sheetName val="Multiplier Summary"/>
      <sheetName val="£pup Analysis"/>
    </sheetNames>
    <sheetDataSet>
      <sheetData sheetId="0"/>
      <sheetData sheetId="1"/>
      <sheetData sheetId="2"/>
      <sheetData sheetId="3"/>
      <sheetData sheetId="4"/>
      <sheetData sheetId="5"/>
      <sheetData sheetId="6">
        <row r="2">
          <cell r="D2">
            <v>4</v>
          </cell>
          <cell r="E2">
            <v>5</v>
          </cell>
          <cell r="F2">
            <v>6</v>
          </cell>
          <cell r="G2">
            <v>7</v>
          </cell>
          <cell r="H2">
            <v>8</v>
          </cell>
          <cell r="I2">
            <v>9</v>
          </cell>
        </row>
        <row r="3">
          <cell r="D3">
            <v>1</v>
          </cell>
          <cell r="E3">
            <v>2</v>
          </cell>
          <cell r="F3">
            <v>3</v>
          </cell>
          <cell r="G3">
            <v>4</v>
          </cell>
          <cell r="H3">
            <v>5</v>
          </cell>
          <cell r="I3">
            <v>6</v>
          </cell>
        </row>
        <row r="4">
          <cell r="H4" t="str">
            <v>2024-25</v>
          </cell>
          <cell r="I4" t="str">
            <v>2025-26</v>
          </cell>
        </row>
        <row r="5">
          <cell r="D5" t="str">
            <v>DfE</v>
          </cell>
          <cell r="E5" t="str">
            <v>School_Name</v>
          </cell>
          <cell r="F5" t="str">
            <v>Phase</v>
          </cell>
          <cell r="G5" t="str">
            <v xml:space="preserve">Academy Type </v>
          </cell>
          <cell r="H5" t="str">
            <v>NOR 24-25</v>
          </cell>
          <cell r="I5" t="str">
            <v>NOR 25-26</v>
          </cell>
        </row>
        <row r="6">
          <cell r="D6">
            <v>2001</v>
          </cell>
          <cell r="E6" t="str">
            <v>Abbey Lane Primary School</v>
          </cell>
          <cell r="F6" t="str">
            <v>Primary</v>
          </cell>
          <cell r="G6">
            <v>0</v>
          </cell>
          <cell r="H6">
            <v>542</v>
          </cell>
          <cell r="I6">
            <v>534</v>
          </cell>
        </row>
        <row r="7">
          <cell r="D7">
            <v>2046</v>
          </cell>
          <cell r="E7" t="str">
            <v>Abbeyfield Primary Academy</v>
          </cell>
          <cell r="F7" t="str">
            <v>Primary</v>
          </cell>
          <cell r="G7" t="str">
            <v>Recoupment Academy</v>
          </cell>
          <cell r="H7">
            <v>383</v>
          </cell>
          <cell r="I7">
            <v>392</v>
          </cell>
        </row>
        <row r="8">
          <cell r="D8">
            <v>2048</v>
          </cell>
          <cell r="E8" t="str">
            <v>Acres Hill Community Primary School</v>
          </cell>
          <cell r="F8" t="str">
            <v>Primary</v>
          </cell>
          <cell r="G8" t="str">
            <v>Recoupment Academy</v>
          </cell>
          <cell r="H8">
            <v>204</v>
          </cell>
          <cell r="I8">
            <v>209</v>
          </cell>
        </row>
        <row r="9">
          <cell r="D9">
            <v>2342</v>
          </cell>
          <cell r="E9" t="str">
            <v>Angram Bank Primary School</v>
          </cell>
          <cell r="F9" t="str">
            <v>Primary</v>
          </cell>
          <cell r="G9">
            <v>0</v>
          </cell>
          <cell r="H9">
            <v>185</v>
          </cell>
          <cell r="I9">
            <v>187</v>
          </cell>
        </row>
        <row r="10">
          <cell r="D10">
            <v>2343</v>
          </cell>
          <cell r="E10" t="str">
            <v>Anns Grove Primary School</v>
          </cell>
          <cell r="F10" t="str">
            <v>Primary</v>
          </cell>
          <cell r="G10" t="str">
            <v>Recoupment Academy</v>
          </cell>
          <cell r="H10">
            <v>354</v>
          </cell>
          <cell r="I10">
            <v>372</v>
          </cell>
        </row>
        <row r="11">
          <cell r="D11">
            <v>3429</v>
          </cell>
          <cell r="E11" t="str">
            <v>Arbourthorne Community Primary School</v>
          </cell>
          <cell r="F11" t="str">
            <v>Primary</v>
          </cell>
          <cell r="G11">
            <v>0</v>
          </cell>
          <cell r="H11">
            <v>417</v>
          </cell>
          <cell r="I11">
            <v>419</v>
          </cell>
        </row>
        <row r="12">
          <cell r="D12">
            <v>2340</v>
          </cell>
          <cell r="E12" t="str">
            <v>Athelstan Primary School</v>
          </cell>
          <cell r="F12" t="str">
            <v>Primary</v>
          </cell>
          <cell r="G12">
            <v>0</v>
          </cell>
          <cell r="H12">
            <v>618</v>
          </cell>
          <cell r="I12">
            <v>606</v>
          </cell>
        </row>
        <row r="13">
          <cell r="D13">
            <v>2281</v>
          </cell>
          <cell r="E13" t="str">
            <v>Ballifield Primary School</v>
          </cell>
          <cell r="F13" t="str">
            <v>Primary</v>
          </cell>
          <cell r="G13">
            <v>0</v>
          </cell>
          <cell r="H13">
            <v>414</v>
          </cell>
          <cell r="I13">
            <v>413</v>
          </cell>
        </row>
        <row r="14">
          <cell r="D14">
            <v>2052</v>
          </cell>
          <cell r="E14" t="str">
            <v>Bankwood Community Primary School</v>
          </cell>
          <cell r="F14" t="str">
            <v>Primary</v>
          </cell>
          <cell r="G14" t="str">
            <v>Recoupment Academy</v>
          </cell>
          <cell r="H14">
            <v>381</v>
          </cell>
          <cell r="I14">
            <v>366</v>
          </cell>
        </row>
        <row r="15">
          <cell r="D15">
            <v>2274</v>
          </cell>
          <cell r="E15" t="str">
            <v>Beck Primary School</v>
          </cell>
          <cell r="F15" t="str">
            <v>Primary</v>
          </cell>
          <cell r="G15" t="str">
            <v>Recoupment Academy</v>
          </cell>
          <cell r="H15">
            <v>622</v>
          </cell>
          <cell r="I15">
            <v>612</v>
          </cell>
        </row>
        <row r="16">
          <cell r="D16">
            <v>2241</v>
          </cell>
          <cell r="E16" t="str">
            <v>Beighton Nursery Infant School</v>
          </cell>
          <cell r="F16" t="str">
            <v>Primary</v>
          </cell>
          <cell r="G16">
            <v>0</v>
          </cell>
          <cell r="H16">
            <v>224</v>
          </cell>
          <cell r="I16">
            <v>219</v>
          </cell>
        </row>
        <row r="17">
          <cell r="D17">
            <v>2353</v>
          </cell>
          <cell r="E17" t="str">
            <v>Birley Primary Academy</v>
          </cell>
          <cell r="F17" t="str">
            <v>Primary</v>
          </cell>
          <cell r="G17" t="str">
            <v>Recoupment Academy</v>
          </cell>
          <cell r="H17">
            <v>527</v>
          </cell>
          <cell r="I17">
            <v>510</v>
          </cell>
        </row>
        <row r="18">
          <cell r="D18">
            <v>2323</v>
          </cell>
          <cell r="E18" t="str">
            <v>Birley Spa Primary Academy</v>
          </cell>
          <cell r="F18" t="str">
            <v>Primary</v>
          </cell>
          <cell r="G18" t="str">
            <v>Recoupment Academy</v>
          </cell>
          <cell r="H18">
            <v>318</v>
          </cell>
          <cell r="I18">
            <v>293</v>
          </cell>
        </row>
        <row r="19">
          <cell r="D19">
            <v>2328</v>
          </cell>
          <cell r="E19" t="str">
            <v>Bradfield Dungworth Primary School</v>
          </cell>
          <cell r="F19" t="str">
            <v>Primary</v>
          </cell>
          <cell r="G19" t="str">
            <v>Recoupment Academy</v>
          </cell>
          <cell r="H19">
            <v>133</v>
          </cell>
          <cell r="I19">
            <v>131</v>
          </cell>
        </row>
        <row r="20">
          <cell r="D20">
            <v>2233</v>
          </cell>
          <cell r="E20" t="str">
            <v>Bradway Primary School</v>
          </cell>
          <cell r="F20" t="str">
            <v>Primary</v>
          </cell>
          <cell r="G20">
            <v>0</v>
          </cell>
          <cell r="H20">
            <v>407</v>
          </cell>
          <cell r="I20">
            <v>404</v>
          </cell>
        </row>
        <row r="21">
          <cell r="D21">
            <v>2014</v>
          </cell>
          <cell r="E21" t="str">
            <v>Brightside Nursery and Infant School</v>
          </cell>
          <cell r="F21" t="str">
            <v>Primary</v>
          </cell>
          <cell r="G21">
            <v>0</v>
          </cell>
          <cell r="H21">
            <v>174</v>
          </cell>
          <cell r="I21">
            <v>169</v>
          </cell>
        </row>
        <row r="22">
          <cell r="D22">
            <v>2246</v>
          </cell>
          <cell r="E22" t="str">
            <v>Brook House Junior</v>
          </cell>
          <cell r="F22" t="str">
            <v>Primary</v>
          </cell>
          <cell r="G22" t="str">
            <v>Recoupment Academy</v>
          </cell>
          <cell r="H22">
            <v>331</v>
          </cell>
          <cell r="I22">
            <v>324</v>
          </cell>
        </row>
        <row r="23">
          <cell r="D23">
            <v>5204</v>
          </cell>
          <cell r="E23" t="str">
            <v>Broomhill Infant School</v>
          </cell>
          <cell r="F23" t="str">
            <v>Primary</v>
          </cell>
          <cell r="G23">
            <v>0</v>
          </cell>
          <cell r="H23">
            <v>111</v>
          </cell>
          <cell r="I23">
            <v>109</v>
          </cell>
        </row>
        <row r="24">
          <cell r="D24">
            <v>2325</v>
          </cell>
          <cell r="E24" t="str">
            <v>Brunswick Community Primary School</v>
          </cell>
          <cell r="F24" t="str">
            <v>Primary</v>
          </cell>
          <cell r="G24">
            <v>0</v>
          </cell>
          <cell r="H24">
            <v>415</v>
          </cell>
          <cell r="I24">
            <v>415</v>
          </cell>
        </row>
        <row r="25">
          <cell r="D25">
            <v>2095</v>
          </cell>
          <cell r="E25" t="str">
            <v>Byron Wood Primary Academy</v>
          </cell>
          <cell r="F25" t="str">
            <v>Primary</v>
          </cell>
          <cell r="G25" t="str">
            <v>Recoupment Academy</v>
          </cell>
          <cell r="H25">
            <v>393</v>
          </cell>
          <cell r="I25">
            <v>403</v>
          </cell>
        </row>
        <row r="26">
          <cell r="D26">
            <v>2344</v>
          </cell>
          <cell r="E26" t="str">
            <v>Carfield Primary School</v>
          </cell>
          <cell r="F26" t="str">
            <v>Primary</v>
          </cell>
          <cell r="G26">
            <v>0</v>
          </cell>
          <cell r="H26">
            <v>559</v>
          </cell>
          <cell r="I26">
            <v>536</v>
          </cell>
        </row>
        <row r="27">
          <cell r="D27">
            <v>2023</v>
          </cell>
          <cell r="E27" t="str">
            <v>Carter Knowle Junior School</v>
          </cell>
          <cell r="F27" t="str">
            <v>Primary</v>
          </cell>
          <cell r="G27">
            <v>0</v>
          </cell>
          <cell r="H27">
            <v>235</v>
          </cell>
          <cell r="I27">
            <v>235</v>
          </cell>
        </row>
        <row r="28">
          <cell r="D28">
            <v>2354</v>
          </cell>
          <cell r="E28" t="str">
            <v>Charnock Hall Primary Academy</v>
          </cell>
          <cell r="F28" t="str">
            <v>Primary</v>
          </cell>
          <cell r="G28" t="str">
            <v>Recoupment Academy</v>
          </cell>
          <cell r="H28">
            <v>394</v>
          </cell>
          <cell r="I28">
            <v>400</v>
          </cell>
        </row>
        <row r="29">
          <cell r="D29">
            <v>5200</v>
          </cell>
          <cell r="E29" t="str">
            <v>Clifford All Saints CofE Primary School</v>
          </cell>
          <cell r="F29" t="str">
            <v>Primary</v>
          </cell>
          <cell r="G29" t="str">
            <v>Recoupment Academy</v>
          </cell>
          <cell r="H29">
            <v>181</v>
          </cell>
          <cell r="I29">
            <v>159</v>
          </cell>
        </row>
        <row r="30">
          <cell r="D30">
            <v>2312</v>
          </cell>
          <cell r="E30" t="str">
            <v>Coit Primary School</v>
          </cell>
          <cell r="F30" t="str">
            <v>Primary</v>
          </cell>
          <cell r="G30">
            <v>0</v>
          </cell>
          <cell r="H30">
            <v>205</v>
          </cell>
          <cell r="I30">
            <v>206</v>
          </cell>
        </row>
        <row r="31">
          <cell r="D31">
            <v>2026</v>
          </cell>
          <cell r="E31" t="str">
            <v>Concord Junior Academy</v>
          </cell>
          <cell r="F31" t="str">
            <v>Primary</v>
          </cell>
          <cell r="G31" t="str">
            <v>Recoupment Academy</v>
          </cell>
          <cell r="H31">
            <v>189</v>
          </cell>
          <cell r="I31">
            <v>179</v>
          </cell>
        </row>
        <row r="32">
          <cell r="D32">
            <v>3422</v>
          </cell>
          <cell r="E32" t="str">
            <v>Deepcar St John's Church of England Junior School</v>
          </cell>
          <cell r="F32" t="str">
            <v>Primary</v>
          </cell>
          <cell r="G32">
            <v>0</v>
          </cell>
          <cell r="H32">
            <v>177</v>
          </cell>
          <cell r="I32">
            <v>175</v>
          </cell>
        </row>
        <row r="33">
          <cell r="D33">
            <v>2283</v>
          </cell>
          <cell r="E33" t="str">
            <v>Dobcroft Infant School</v>
          </cell>
          <cell r="F33" t="str">
            <v>Primary</v>
          </cell>
          <cell r="G33">
            <v>0</v>
          </cell>
          <cell r="H33">
            <v>267</v>
          </cell>
          <cell r="I33">
            <v>266</v>
          </cell>
        </row>
        <row r="34">
          <cell r="D34">
            <v>2239</v>
          </cell>
          <cell r="E34" t="str">
            <v>Dobcroft Junior School</v>
          </cell>
          <cell r="F34" t="str">
            <v>Primary</v>
          </cell>
          <cell r="G34">
            <v>0</v>
          </cell>
          <cell r="H34">
            <v>380</v>
          </cell>
          <cell r="I34">
            <v>379</v>
          </cell>
        </row>
        <row r="35">
          <cell r="D35">
            <v>2364</v>
          </cell>
          <cell r="E35" t="str">
            <v>Dore Primary School</v>
          </cell>
          <cell r="F35" t="str">
            <v>Primary</v>
          </cell>
          <cell r="G35">
            <v>0</v>
          </cell>
          <cell r="H35">
            <v>449</v>
          </cell>
          <cell r="I35">
            <v>449</v>
          </cell>
        </row>
        <row r="36">
          <cell r="D36">
            <v>2016</v>
          </cell>
          <cell r="E36" t="str">
            <v>E-ACT Pathways Academy</v>
          </cell>
          <cell r="F36" t="str">
            <v>Primary</v>
          </cell>
          <cell r="G36" t="str">
            <v>Recoupment Academy</v>
          </cell>
          <cell r="H36">
            <v>366</v>
          </cell>
          <cell r="I36">
            <v>369</v>
          </cell>
        </row>
        <row r="37">
          <cell r="D37">
            <v>2206</v>
          </cell>
          <cell r="E37" t="str">
            <v>Ecclesall Primary School</v>
          </cell>
          <cell r="F37" t="str">
            <v>Primary</v>
          </cell>
          <cell r="G37">
            <v>0</v>
          </cell>
          <cell r="H37">
            <v>619</v>
          </cell>
          <cell r="I37">
            <v>629</v>
          </cell>
        </row>
        <row r="38">
          <cell r="D38">
            <v>2080</v>
          </cell>
          <cell r="E38" t="str">
            <v>Ecclesfield Primary School</v>
          </cell>
          <cell r="F38" t="str">
            <v>Primary</v>
          </cell>
          <cell r="G38">
            <v>0</v>
          </cell>
          <cell r="H38">
            <v>396</v>
          </cell>
          <cell r="I38">
            <v>405</v>
          </cell>
        </row>
        <row r="39">
          <cell r="D39">
            <v>2024</v>
          </cell>
          <cell r="E39" t="str">
            <v>Emmanuel Anglican/Methodist Junior School</v>
          </cell>
          <cell r="F39" t="str">
            <v>Primary</v>
          </cell>
          <cell r="G39" t="str">
            <v>Recoupment Academy</v>
          </cell>
          <cell r="H39">
            <v>164</v>
          </cell>
          <cell r="I39">
            <v>158</v>
          </cell>
        </row>
        <row r="40">
          <cell r="D40">
            <v>2028</v>
          </cell>
          <cell r="E40" t="str">
            <v>Emmaus Catholic and CofE Primary School</v>
          </cell>
          <cell r="F40" t="str">
            <v>Primary</v>
          </cell>
          <cell r="G40" t="str">
            <v>Recoupment Academy</v>
          </cell>
          <cell r="H40">
            <v>292</v>
          </cell>
          <cell r="I40">
            <v>307</v>
          </cell>
        </row>
        <row r="41">
          <cell r="D41">
            <v>2010</v>
          </cell>
          <cell r="E41" t="str">
            <v>Fox Hill Primary</v>
          </cell>
          <cell r="F41" t="str">
            <v>Primary</v>
          </cell>
          <cell r="G41" t="str">
            <v>Recoupment Academy</v>
          </cell>
          <cell r="H41">
            <v>278</v>
          </cell>
          <cell r="I41">
            <v>263</v>
          </cell>
        </row>
        <row r="42">
          <cell r="D42">
            <v>2036</v>
          </cell>
          <cell r="E42" t="str">
            <v>Gleadless Primary School</v>
          </cell>
          <cell r="F42" t="str">
            <v>Primary</v>
          </cell>
          <cell r="G42" t="str">
            <v>Recoupment Academy</v>
          </cell>
          <cell r="H42">
            <v>393</v>
          </cell>
          <cell r="I42">
            <v>398</v>
          </cell>
        </row>
        <row r="43">
          <cell r="D43">
            <v>2305</v>
          </cell>
          <cell r="E43" t="str">
            <v>Greengate Lane Academy</v>
          </cell>
          <cell r="F43" t="str">
            <v>Primary</v>
          </cell>
          <cell r="G43" t="str">
            <v>Recoupment Academy</v>
          </cell>
          <cell r="H43">
            <v>191</v>
          </cell>
          <cell r="I43">
            <v>174</v>
          </cell>
        </row>
        <row r="44">
          <cell r="D44">
            <v>2341</v>
          </cell>
          <cell r="E44" t="str">
            <v>Greenhill Primary School</v>
          </cell>
          <cell r="F44" t="str">
            <v>Primary</v>
          </cell>
          <cell r="G44" t="str">
            <v>Recoupment Academy</v>
          </cell>
          <cell r="H44">
            <v>463</v>
          </cell>
          <cell r="I44">
            <v>486</v>
          </cell>
        </row>
        <row r="45">
          <cell r="D45">
            <v>2296</v>
          </cell>
          <cell r="E45" t="str">
            <v>Grenoside Community Primary School</v>
          </cell>
          <cell r="F45" t="str">
            <v>Primary</v>
          </cell>
          <cell r="G45" t="str">
            <v>Recoupment Academy</v>
          </cell>
          <cell r="H45">
            <v>323</v>
          </cell>
          <cell r="I45">
            <v>329</v>
          </cell>
        </row>
        <row r="46">
          <cell r="D46">
            <v>2356</v>
          </cell>
          <cell r="E46" t="str">
            <v>Greystones Primary School</v>
          </cell>
          <cell r="F46" t="str">
            <v>Primary</v>
          </cell>
          <cell r="G46">
            <v>0</v>
          </cell>
          <cell r="H46">
            <v>631</v>
          </cell>
          <cell r="I46">
            <v>631</v>
          </cell>
        </row>
        <row r="47">
          <cell r="D47">
            <v>2279</v>
          </cell>
          <cell r="E47" t="str">
            <v>Halfway Junior School</v>
          </cell>
          <cell r="F47" t="str">
            <v>Primary</v>
          </cell>
          <cell r="G47">
            <v>0</v>
          </cell>
          <cell r="H47">
            <v>188</v>
          </cell>
          <cell r="I47">
            <v>195</v>
          </cell>
        </row>
        <row r="48">
          <cell r="D48">
            <v>2252</v>
          </cell>
          <cell r="E48" t="str">
            <v>Halfway Nursery Infant School</v>
          </cell>
          <cell r="F48" t="str">
            <v>Primary</v>
          </cell>
          <cell r="G48">
            <v>0</v>
          </cell>
          <cell r="H48">
            <v>149</v>
          </cell>
          <cell r="I48">
            <v>139</v>
          </cell>
        </row>
        <row r="49">
          <cell r="D49">
            <v>2357</v>
          </cell>
          <cell r="E49" t="str">
            <v>Hallam Primary School</v>
          </cell>
          <cell r="F49" t="str">
            <v>Primary</v>
          </cell>
          <cell r="G49" t="str">
            <v>Recoupment Academy</v>
          </cell>
          <cell r="H49">
            <v>613</v>
          </cell>
          <cell r="I49">
            <v>630</v>
          </cell>
        </row>
        <row r="50">
          <cell r="D50">
            <v>2050</v>
          </cell>
          <cell r="E50" t="str">
            <v>Hartley Brook Primary School</v>
          </cell>
          <cell r="F50" t="str">
            <v>Primary</v>
          </cell>
          <cell r="G50" t="str">
            <v>Recoupment Academy</v>
          </cell>
          <cell r="H50">
            <v>562</v>
          </cell>
          <cell r="I50">
            <v>536</v>
          </cell>
        </row>
        <row r="51">
          <cell r="D51">
            <v>2049</v>
          </cell>
          <cell r="E51" t="str">
            <v>Hatfield Academy</v>
          </cell>
          <cell r="F51" t="str">
            <v>Primary</v>
          </cell>
          <cell r="G51" t="str">
            <v>Recoupment Academy</v>
          </cell>
          <cell r="H51">
            <v>369</v>
          </cell>
          <cell r="I51">
            <v>373</v>
          </cell>
        </row>
        <row r="52">
          <cell r="D52">
            <v>2297</v>
          </cell>
          <cell r="E52" t="str">
            <v>High Green Primary School</v>
          </cell>
          <cell r="F52" t="str">
            <v>Primary</v>
          </cell>
          <cell r="G52">
            <v>0</v>
          </cell>
          <cell r="H52">
            <v>195</v>
          </cell>
          <cell r="I52">
            <v>198</v>
          </cell>
        </row>
        <row r="53">
          <cell r="D53">
            <v>2042</v>
          </cell>
          <cell r="E53" t="str">
            <v>High Hazels Junior School</v>
          </cell>
          <cell r="F53" t="str">
            <v>Primary</v>
          </cell>
          <cell r="G53" t="str">
            <v>Recoupment Academy</v>
          </cell>
          <cell r="H53">
            <v>350</v>
          </cell>
          <cell r="I53">
            <v>352</v>
          </cell>
        </row>
        <row r="54">
          <cell r="D54">
            <v>2039</v>
          </cell>
          <cell r="E54" t="str">
            <v>High Hazels Nursery Infant Academy</v>
          </cell>
          <cell r="F54" t="str">
            <v>Primary</v>
          </cell>
          <cell r="G54" t="str">
            <v>Recoupment Academy</v>
          </cell>
          <cell r="H54">
            <v>256</v>
          </cell>
          <cell r="I54">
            <v>247</v>
          </cell>
        </row>
        <row r="55">
          <cell r="D55">
            <v>2339</v>
          </cell>
          <cell r="E55" t="str">
            <v>Hillsborough Primary School</v>
          </cell>
          <cell r="F55" t="str">
            <v>Primary</v>
          </cell>
          <cell r="G55" t="str">
            <v>Recoupment Academy</v>
          </cell>
          <cell r="H55">
            <v>339</v>
          </cell>
          <cell r="I55">
            <v>325</v>
          </cell>
        </row>
        <row r="56">
          <cell r="D56">
            <v>2213</v>
          </cell>
          <cell r="E56" t="str">
            <v>Holt House Infant School</v>
          </cell>
          <cell r="F56" t="str">
            <v>Primary</v>
          </cell>
          <cell r="G56">
            <v>0</v>
          </cell>
          <cell r="H56">
            <v>176</v>
          </cell>
          <cell r="I56">
            <v>175</v>
          </cell>
        </row>
        <row r="57">
          <cell r="D57">
            <v>2337</v>
          </cell>
          <cell r="E57" t="str">
            <v>Hucklow Primary School</v>
          </cell>
          <cell r="F57" t="str">
            <v>Primary</v>
          </cell>
          <cell r="G57" t="str">
            <v>Recoupment Academy</v>
          </cell>
          <cell r="H57">
            <v>414</v>
          </cell>
          <cell r="I57">
            <v>423</v>
          </cell>
        </row>
        <row r="58">
          <cell r="D58">
            <v>2060</v>
          </cell>
          <cell r="E58" t="str">
            <v>Hunter's Bar Infant School</v>
          </cell>
          <cell r="F58" t="str">
            <v>Primary</v>
          </cell>
          <cell r="G58">
            <v>0</v>
          </cell>
          <cell r="H58">
            <v>268</v>
          </cell>
          <cell r="I58">
            <v>268</v>
          </cell>
        </row>
        <row r="59">
          <cell r="D59">
            <v>2058</v>
          </cell>
          <cell r="E59" t="str">
            <v>Hunter's Bar Junior School</v>
          </cell>
          <cell r="F59" t="str">
            <v>Primary</v>
          </cell>
          <cell r="G59">
            <v>0</v>
          </cell>
          <cell r="H59">
            <v>361</v>
          </cell>
          <cell r="I59">
            <v>361</v>
          </cell>
        </row>
        <row r="60">
          <cell r="D60">
            <v>2063</v>
          </cell>
          <cell r="E60" t="str">
            <v>Intake Primary School</v>
          </cell>
          <cell r="F60" t="str">
            <v>Primary</v>
          </cell>
          <cell r="G60">
            <v>0</v>
          </cell>
          <cell r="H60">
            <v>416</v>
          </cell>
          <cell r="I60">
            <v>410</v>
          </cell>
        </row>
        <row r="61">
          <cell r="D61">
            <v>2261</v>
          </cell>
          <cell r="E61" t="str">
            <v>Limpsfield Junior School</v>
          </cell>
          <cell r="F61" t="str">
            <v>Primary</v>
          </cell>
          <cell r="G61">
            <v>0</v>
          </cell>
          <cell r="H61">
            <v>225</v>
          </cell>
          <cell r="I61">
            <v>216</v>
          </cell>
        </row>
        <row r="62">
          <cell r="D62">
            <v>2315</v>
          </cell>
          <cell r="E62" t="str">
            <v>Lound Infant School</v>
          </cell>
          <cell r="F62" t="str">
            <v>Primary</v>
          </cell>
          <cell r="G62" t="str">
            <v>Recoupment Academy</v>
          </cell>
          <cell r="H62">
            <v>143</v>
          </cell>
          <cell r="I62">
            <v>146</v>
          </cell>
        </row>
        <row r="63">
          <cell r="D63">
            <v>2298</v>
          </cell>
          <cell r="E63" t="str">
            <v>Lound Junior School</v>
          </cell>
          <cell r="F63" t="str">
            <v>Primary</v>
          </cell>
          <cell r="G63" t="str">
            <v>Recoupment Academy</v>
          </cell>
          <cell r="H63">
            <v>207</v>
          </cell>
          <cell r="I63">
            <v>201</v>
          </cell>
        </row>
        <row r="64">
          <cell r="D64">
            <v>2029</v>
          </cell>
          <cell r="E64" t="str">
            <v>Lowedges Junior Academy</v>
          </cell>
          <cell r="F64" t="str">
            <v>Primary</v>
          </cell>
          <cell r="G64" t="str">
            <v>Recoupment Academy</v>
          </cell>
          <cell r="H64">
            <v>297</v>
          </cell>
          <cell r="I64">
            <v>297</v>
          </cell>
        </row>
        <row r="65">
          <cell r="D65">
            <v>2045</v>
          </cell>
          <cell r="E65" t="str">
            <v>Lower Meadow Primary School</v>
          </cell>
          <cell r="F65" t="str">
            <v>Primary</v>
          </cell>
          <cell r="G65" t="str">
            <v>Recoupment Academy</v>
          </cell>
          <cell r="H65">
            <v>252</v>
          </cell>
          <cell r="I65">
            <v>262</v>
          </cell>
        </row>
        <row r="66">
          <cell r="D66">
            <v>2070</v>
          </cell>
          <cell r="E66" t="str">
            <v>Lowfield Community Primary School</v>
          </cell>
          <cell r="F66" t="str">
            <v>Primary</v>
          </cell>
          <cell r="G66">
            <v>0</v>
          </cell>
          <cell r="H66">
            <v>395</v>
          </cell>
          <cell r="I66">
            <v>402</v>
          </cell>
        </row>
        <row r="67">
          <cell r="D67">
            <v>2292</v>
          </cell>
          <cell r="E67" t="str">
            <v>Loxley Primary School</v>
          </cell>
          <cell r="F67" t="str">
            <v>Primary</v>
          </cell>
          <cell r="G67" t="str">
            <v>Recoupment Academy</v>
          </cell>
          <cell r="H67">
            <v>206</v>
          </cell>
          <cell r="I67">
            <v>209</v>
          </cell>
        </row>
        <row r="68">
          <cell r="D68">
            <v>2072</v>
          </cell>
          <cell r="E68" t="str">
            <v>Lydgate Infant School</v>
          </cell>
          <cell r="F68" t="str">
            <v>Primary</v>
          </cell>
          <cell r="G68">
            <v>0</v>
          </cell>
          <cell r="H68">
            <v>356</v>
          </cell>
          <cell r="I68">
            <v>350</v>
          </cell>
        </row>
        <row r="69">
          <cell r="D69">
            <v>2071</v>
          </cell>
          <cell r="E69" t="str">
            <v>Lydgate Junior School</v>
          </cell>
          <cell r="F69" t="str">
            <v>Primary</v>
          </cell>
          <cell r="G69">
            <v>0</v>
          </cell>
          <cell r="H69">
            <v>479</v>
          </cell>
          <cell r="I69">
            <v>475</v>
          </cell>
        </row>
        <row r="70">
          <cell r="D70">
            <v>2358</v>
          </cell>
          <cell r="E70" t="str">
            <v>Malin Bridge Primary School</v>
          </cell>
          <cell r="F70" t="str">
            <v>Primary</v>
          </cell>
          <cell r="G70" t="str">
            <v>Recoupment Academy</v>
          </cell>
          <cell r="H70">
            <v>538</v>
          </cell>
          <cell r="I70">
            <v>544</v>
          </cell>
        </row>
        <row r="71">
          <cell r="D71">
            <v>2359</v>
          </cell>
          <cell r="E71" t="str">
            <v>Manor Lodge Community Primary and Nursery School</v>
          </cell>
          <cell r="F71" t="str">
            <v>Primary</v>
          </cell>
          <cell r="G71" t="str">
            <v>Recoupment Academy</v>
          </cell>
          <cell r="H71">
            <v>332</v>
          </cell>
          <cell r="I71">
            <v>357</v>
          </cell>
        </row>
        <row r="72">
          <cell r="D72">
            <v>2012</v>
          </cell>
          <cell r="E72" t="str">
            <v>Mansel Primary</v>
          </cell>
          <cell r="F72" t="str">
            <v>Primary</v>
          </cell>
          <cell r="G72" t="str">
            <v>Recoupment Academy</v>
          </cell>
          <cell r="H72">
            <v>391</v>
          </cell>
          <cell r="I72">
            <v>367</v>
          </cell>
        </row>
        <row r="73">
          <cell r="D73">
            <v>2079</v>
          </cell>
          <cell r="E73" t="str">
            <v>Marlcliffe Community Primary School</v>
          </cell>
          <cell r="F73" t="str">
            <v>Primary</v>
          </cell>
          <cell r="G73">
            <v>0</v>
          </cell>
          <cell r="H73">
            <v>476</v>
          </cell>
          <cell r="I73">
            <v>474</v>
          </cell>
        </row>
        <row r="74">
          <cell r="D74">
            <v>2081</v>
          </cell>
          <cell r="E74" t="str">
            <v>Meersbrook Bank Primary School</v>
          </cell>
          <cell r="F74" t="str">
            <v>Primary</v>
          </cell>
          <cell r="G74">
            <v>0</v>
          </cell>
          <cell r="H74">
            <v>206</v>
          </cell>
          <cell r="I74">
            <v>206</v>
          </cell>
        </row>
        <row r="75">
          <cell r="D75">
            <v>2013</v>
          </cell>
          <cell r="E75" t="str">
            <v>Meynell Community Primary School</v>
          </cell>
          <cell r="F75" t="str">
            <v>Primary</v>
          </cell>
          <cell r="G75" t="str">
            <v>Recoupment Academy</v>
          </cell>
          <cell r="H75">
            <v>382</v>
          </cell>
          <cell r="I75">
            <v>389</v>
          </cell>
        </row>
        <row r="76">
          <cell r="D76">
            <v>2346</v>
          </cell>
          <cell r="E76" t="str">
            <v>Monteney Primary School</v>
          </cell>
          <cell r="F76" t="str">
            <v>Primary</v>
          </cell>
          <cell r="G76" t="str">
            <v>Recoupment Academy</v>
          </cell>
          <cell r="H76">
            <v>401</v>
          </cell>
          <cell r="I76">
            <v>406</v>
          </cell>
        </row>
        <row r="77">
          <cell r="D77">
            <v>2257</v>
          </cell>
          <cell r="E77" t="str">
            <v>Mosborough Primary School</v>
          </cell>
          <cell r="F77" t="str">
            <v>Primary</v>
          </cell>
          <cell r="G77">
            <v>0</v>
          </cell>
          <cell r="H77">
            <v>415</v>
          </cell>
          <cell r="I77">
            <v>418</v>
          </cell>
        </row>
        <row r="78">
          <cell r="D78">
            <v>2092</v>
          </cell>
          <cell r="E78" t="str">
            <v>Mundella Primary School</v>
          </cell>
          <cell r="F78" t="str">
            <v>Primary</v>
          </cell>
          <cell r="G78">
            <v>0</v>
          </cell>
          <cell r="H78">
            <v>419</v>
          </cell>
          <cell r="I78">
            <v>415</v>
          </cell>
        </row>
        <row r="79">
          <cell r="D79">
            <v>2002</v>
          </cell>
          <cell r="E79" t="str">
            <v>Nether Edge Primary School</v>
          </cell>
          <cell r="F79" t="str">
            <v>Primary</v>
          </cell>
          <cell r="G79" t="str">
            <v>Recoupment Academy</v>
          </cell>
          <cell r="H79">
            <v>416</v>
          </cell>
          <cell r="I79">
            <v>433</v>
          </cell>
        </row>
        <row r="80">
          <cell r="D80">
            <v>2221</v>
          </cell>
          <cell r="E80" t="str">
            <v>Nether Green Infant School</v>
          </cell>
          <cell r="F80" t="str">
            <v>Primary</v>
          </cell>
          <cell r="G80">
            <v>0</v>
          </cell>
          <cell r="H80">
            <v>201</v>
          </cell>
          <cell r="I80">
            <v>170</v>
          </cell>
        </row>
        <row r="81">
          <cell r="D81">
            <v>2087</v>
          </cell>
          <cell r="E81" t="str">
            <v>Nether Green Junior School</v>
          </cell>
          <cell r="F81" t="str">
            <v>Primary</v>
          </cell>
          <cell r="G81">
            <v>0</v>
          </cell>
          <cell r="H81">
            <v>377</v>
          </cell>
          <cell r="I81">
            <v>377</v>
          </cell>
        </row>
        <row r="82">
          <cell r="D82">
            <v>2272</v>
          </cell>
          <cell r="E82" t="str">
            <v>Netherthorpe Primary School</v>
          </cell>
          <cell r="F82" t="str">
            <v>Primary</v>
          </cell>
          <cell r="G82">
            <v>0</v>
          </cell>
          <cell r="H82">
            <v>216</v>
          </cell>
          <cell r="I82">
            <v>219</v>
          </cell>
        </row>
        <row r="83">
          <cell r="D83">
            <v>2309</v>
          </cell>
          <cell r="E83" t="str">
            <v>Nook Lane Junior School</v>
          </cell>
          <cell r="F83" t="str">
            <v>Primary</v>
          </cell>
          <cell r="G83" t="str">
            <v>Recoupment Academy</v>
          </cell>
          <cell r="H83">
            <v>240</v>
          </cell>
          <cell r="I83">
            <v>246</v>
          </cell>
        </row>
        <row r="84">
          <cell r="D84">
            <v>2051</v>
          </cell>
          <cell r="E84" t="str">
            <v>Norfolk Community Primary School</v>
          </cell>
          <cell r="F84" t="str">
            <v>Primary</v>
          </cell>
          <cell r="G84" t="str">
            <v>Recoupment Academy</v>
          </cell>
          <cell r="H84">
            <v>407</v>
          </cell>
          <cell r="I84">
            <v>408</v>
          </cell>
        </row>
        <row r="85">
          <cell r="D85">
            <v>3010</v>
          </cell>
          <cell r="E85" t="str">
            <v>Norton Free Church of England Primary School</v>
          </cell>
          <cell r="F85" t="str">
            <v>Primary</v>
          </cell>
          <cell r="G85">
            <v>0</v>
          </cell>
          <cell r="H85">
            <v>215</v>
          </cell>
          <cell r="I85">
            <v>213</v>
          </cell>
        </row>
        <row r="86">
          <cell r="D86">
            <v>2018</v>
          </cell>
          <cell r="E86" t="str">
            <v>Oasis Academy Fir Vale</v>
          </cell>
          <cell r="F86" t="str">
            <v>Primary</v>
          </cell>
          <cell r="G86" t="str">
            <v>Recoupment Academy</v>
          </cell>
          <cell r="H86">
            <v>412</v>
          </cell>
          <cell r="I86">
            <v>402</v>
          </cell>
        </row>
        <row r="87">
          <cell r="D87">
            <v>2019</v>
          </cell>
          <cell r="E87" t="str">
            <v>Oasis Academy Watermead</v>
          </cell>
          <cell r="F87" t="str">
            <v>Primary</v>
          </cell>
          <cell r="G87" t="str">
            <v>Recoupment Academy</v>
          </cell>
          <cell r="H87">
            <v>385</v>
          </cell>
          <cell r="I87">
            <v>392</v>
          </cell>
        </row>
        <row r="88">
          <cell r="D88">
            <v>2313</v>
          </cell>
          <cell r="E88" t="str">
            <v>Oughtibridge Primary School</v>
          </cell>
          <cell r="F88" t="str">
            <v>Primary</v>
          </cell>
          <cell r="G88" t="str">
            <v>Recoupment Academy</v>
          </cell>
          <cell r="H88">
            <v>414</v>
          </cell>
          <cell r="I88">
            <v>414</v>
          </cell>
        </row>
        <row r="89">
          <cell r="D89">
            <v>2093</v>
          </cell>
          <cell r="E89" t="str">
            <v>Owler Brook Primary School</v>
          </cell>
          <cell r="F89" t="str">
            <v>Primary</v>
          </cell>
          <cell r="G89" t="str">
            <v>Recoupment Academy</v>
          </cell>
          <cell r="H89">
            <v>409</v>
          </cell>
          <cell r="I89">
            <v>395</v>
          </cell>
        </row>
        <row r="90">
          <cell r="D90">
            <v>3428</v>
          </cell>
          <cell r="E90" t="str">
            <v>Parson Cross Church of England Primary School</v>
          </cell>
          <cell r="F90" t="str">
            <v>Primary</v>
          </cell>
          <cell r="G90">
            <v>0</v>
          </cell>
          <cell r="H90">
            <v>208</v>
          </cell>
          <cell r="I90">
            <v>209</v>
          </cell>
        </row>
        <row r="91">
          <cell r="D91">
            <v>2332</v>
          </cell>
          <cell r="E91" t="str">
            <v>Phillimore Community Primary School</v>
          </cell>
          <cell r="F91" t="str">
            <v>Primary</v>
          </cell>
          <cell r="G91" t="str">
            <v>Recoupment Academy</v>
          </cell>
          <cell r="H91">
            <v>389</v>
          </cell>
          <cell r="I91">
            <v>387</v>
          </cell>
        </row>
        <row r="92">
          <cell r="D92">
            <v>3433</v>
          </cell>
          <cell r="E92" t="str">
            <v>Pipworth Community Primary School</v>
          </cell>
          <cell r="F92" t="str">
            <v>Primary</v>
          </cell>
          <cell r="G92">
            <v>0</v>
          </cell>
          <cell r="H92">
            <v>384</v>
          </cell>
          <cell r="I92">
            <v>373</v>
          </cell>
        </row>
        <row r="93">
          <cell r="D93">
            <v>3427</v>
          </cell>
          <cell r="E93" t="str">
            <v>Porter Croft Church of England Primary Academy</v>
          </cell>
          <cell r="F93" t="str">
            <v>Primary</v>
          </cell>
          <cell r="G93" t="str">
            <v>Recoupment Academy</v>
          </cell>
          <cell r="H93">
            <v>215</v>
          </cell>
          <cell r="I93">
            <v>211</v>
          </cell>
        </row>
        <row r="94">
          <cell r="D94">
            <v>2347</v>
          </cell>
          <cell r="E94" t="str">
            <v>Prince Edward Primary School</v>
          </cell>
          <cell r="F94" t="str">
            <v>Primary</v>
          </cell>
          <cell r="G94">
            <v>0</v>
          </cell>
          <cell r="H94">
            <v>412</v>
          </cell>
          <cell r="I94">
            <v>414</v>
          </cell>
        </row>
        <row r="95">
          <cell r="D95">
            <v>2366</v>
          </cell>
          <cell r="E95" t="str">
            <v>Pye Bank CofE Primary School</v>
          </cell>
          <cell r="F95" t="str">
            <v>Primary</v>
          </cell>
          <cell r="G95" t="str">
            <v>Recoupment Academy</v>
          </cell>
          <cell r="H95">
            <v>430</v>
          </cell>
          <cell r="I95">
            <v>417</v>
          </cell>
        </row>
        <row r="96">
          <cell r="D96">
            <v>2363</v>
          </cell>
          <cell r="E96" t="str">
            <v>Rainbow Forge Primary Academy</v>
          </cell>
          <cell r="F96" t="str">
            <v>Primary</v>
          </cell>
          <cell r="G96" t="str">
            <v>Recoupment Academy</v>
          </cell>
          <cell r="H96">
            <v>292</v>
          </cell>
          <cell r="I96">
            <v>273</v>
          </cell>
        </row>
        <row r="97">
          <cell r="D97">
            <v>2334</v>
          </cell>
          <cell r="E97" t="str">
            <v>Reignhead Primary School</v>
          </cell>
          <cell r="F97" t="str">
            <v>Primary</v>
          </cell>
          <cell r="G97">
            <v>0</v>
          </cell>
          <cell r="H97">
            <v>240</v>
          </cell>
          <cell r="I97">
            <v>223</v>
          </cell>
        </row>
        <row r="98">
          <cell r="D98">
            <v>2338</v>
          </cell>
          <cell r="E98" t="str">
            <v>Rivelin Primary School</v>
          </cell>
          <cell r="F98" t="str">
            <v>Primary</v>
          </cell>
          <cell r="G98">
            <v>0</v>
          </cell>
          <cell r="H98">
            <v>375</v>
          </cell>
          <cell r="I98">
            <v>384</v>
          </cell>
        </row>
        <row r="99">
          <cell r="D99">
            <v>2306</v>
          </cell>
          <cell r="E99" t="str">
            <v>Royd Nursery and Infant School</v>
          </cell>
          <cell r="F99" t="str">
            <v>Primary</v>
          </cell>
          <cell r="G99">
            <v>0</v>
          </cell>
          <cell r="H99">
            <v>127</v>
          </cell>
          <cell r="I99">
            <v>133</v>
          </cell>
        </row>
        <row r="100">
          <cell r="D100">
            <v>3401</v>
          </cell>
          <cell r="E100" t="str">
            <v>Sacred Heart School, A Catholic Voluntary Academy</v>
          </cell>
          <cell r="F100" t="str">
            <v>Primary</v>
          </cell>
          <cell r="G100" t="str">
            <v>Recoupment Academy</v>
          </cell>
          <cell r="H100">
            <v>201</v>
          </cell>
          <cell r="I100">
            <v>211</v>
          </cell>
        </row>
        <row r="101">
          <cell r="D101">
            <v>2369</v>
          </cell>
          <cell r="E101" t="str">
            <v>Sharrow Nursery, Infant and Junior School</v>
          </cell>
          <cell r="F101" t="str">
            <v>Primary</v>
          </cell>
          <cell r="G101">
            <v>0</v>
          </cell>
          <cell r="H101">
            <v>427</v>
          </cell>
          <cell r="I101">
            <v>428</v>
          </cell>
        </row>
        <row r="102">
          <cell r="D102">
            <v>2349</v>
          </cell>
          <cell r="E102" t="str">
            <v>Shooter's Grove Primary School</v>
          </cell>
          <cell r="F102" t="str">
            <v>Primary</v>
          </cell>
          <cell r="G102">
            <v>0</v>
          </cell>
          <cell r="H102">
            <v>356</v>
          </cell>
          <cell r="I102">
            <v>332</v>
          </cell>
        </row>
        <row r="103">
          <cell r="D103">
            <v>2360</v>
          </cell>
          <cell r="E103" t="str">
            <v>Shortbrook Primary School</v>
          </cell>
          <cell r="F103" t="str">
            <v>Primary</v>
          </cell>
          <cell r="G103">
            <v>0</v>
          </cell>
          <cell r="H103">
            <v>85</v>
          </cell>
          <cell r="I103">
            <v>83</v>
          </cell>
        </row>
        <row r="104">
          <cell r="D104">
            <v>2009</v>
          </cell>
          <cell r="E104" t="str">
            <v>Southey Green Primary School and Nurseries</v>
          </cell>
          <cell r="F104" t="str">
            <v>Primary</v>
          </cell>
          <cell r="G104" t="str">
            <v>Recoupment Academy</v>
          </cell>
          <cell r="H104">
            <v>620</v>
          </cell>
          <cell r="I104">
            <v>615</v>
          </cell>
        </row>
        <row r="105">
          <cell r="D105">
            <v>2329</v>
          </cell>
          <cell r="E105" t="str">
            <v>Springfield Primary School</v>
          </cell>
          <cell r="F105" t="str">
            <v>Primary</v>
          </cell>
          <cell r="G105">
            <v>0</v>
          </cell>
          <cell r="H105">
            <v>200</v>
          </cell>
          <cell r="I105">
            <v>202</v>
          </cell>
        </row>
        <row r="106">
          <cell r="D106">
            <v>5202</v>
          </cell>
          <cell r="E106" t="str">
            <v>St Ann's Catholic Primary School, A Voluntary Academy</v>
          </cell>
          <cell r="F106" t="str">
            <v>Primary</v>
          </cell>
          <cell r="G106" t="str">
            <v>Recoupment Academy</v>
          </cell>
          <cell r="H106">
            <v>101</v>
          </cell>
          <cell r="I106">
            <v>96</v>
          </cell>
        </row>
        <row r="107">
          <cell r="D107">
            <v>3402</v>
          </cell>
          <cell r="E107" t="str">
            <v>St Catherine's Catholic Primary School (Hallam)</v>
          </cell>
          <cell r="F107" t="str">
            <v>Primary</v>
          </cell>
          <cell r="G107" t="str">
            <v>Recoupment Academy</v>
          </cell>
          <cell r="H107">
            <v>427</v>
          </cell>
          <cell r="I107">
            <v>421</v>
          </cell>
        </row>
        <row r="108">
          <cell r="D108">
            <v>2017</v>
          </cell>
          <cell r="E108" t="str">
            <v>St John Fisher Primary, A Catholic Voluntary Academy</v>
          </cell>
          <cell r="F108" t="str">
            <v>Primary</v>
          </cell>
          <cell r="G108" t="str">
            <v>Recoupment Academy</v>
          </cell>
          <cell r="H108">
            <v>209</v>
          </cell>
          <cell r="I108">
            <v>212</v>
          </cell>
        </row>
        <row r="109">
          <cell r="D109">
            <v>5203</v>
          </cell>
          <cell r="E109" t="str">
            <v>St Joseph's Primary School</v>
          </cell>
          <cell r="F109" t="str">
            <v>Primary</v>
          </cell>
          <cell r="G109" t="str">
            <v>Recoupment Academy</v>
          </cell>
          <cell r="H109">
            <v>209</v>
          </cell>
          <cell r="I109">
            <v>202</v>
          </cell>
        </row>
        <row r="110">
          <cell r="D110">
            <v>3406</v>
          </cell>
          <cell r="E110" t="str">
            <v>St Marie's School, A Catholic Voluntary Academy</v>
          </cell>
          <cell r="F110" t="str">
            <v>Primary</v>
          </cell>
          <cell r="G110" t="str">
            <v>Recoupment Academy</v>
          </cell>
          <cell r="H110">
            <v>213</v>
          </cell>
          <cell r="I110">
            <v>224</v>
          </cell>
        </row>
        <row r="111">
          <cell r="D111">
            <v>2020</v>
          </cell>
          <cell r="E111" t="str">
            <v>St Mary's Church of England Primary School</v>
          </cell>
          <cell r="F111" t="str">
            <v>Primary</v>
          </cell>
          <cell r="G111" t="str">
            <v>Recoupment Academy</v>
          </cell>
          <cell r="H111">
            <v>210</v>
          </cell>
          <cell r="I111">
            <v>194</v>
          </cell>
        </row>
        <row r="112">
          <cell r="D112">
            <v>3423</v>
          </cell>
          <cell r="E112" t="str">
            <v>St Mary's Primary School, A Catholic Voluntary Academy</v>
          </cell>
          <cell r="F112" t="str">
            <v>Primary</v>
          </cell>
          <cell r="G112" t="str">
            <v>Recoupment Academy</v>
          </cell>
          <cell r="H112">
            <v>176</v>
          </cell>
          <cell r="I112">
            <v>172</v>
          </cell>
        </row>
        <row r="113">
          <cell r="D113">
            <v>5207</v>
          </cell>
          <cell r="E113" t="str">
            <v>St Patrick's Catholic Voluntary Academy</v>
          </cell>
          <cell r="F113" t="str">
            <v>Primary</v>
          </cell>
          <cell r="G113" t="str">
            <v>Recoupment Academy</v>
          </cell>
          <cell r="H113">
            <v>279</v>
          </cell>
          <cell r="I113">
            <v>277</v>
          </cell>
        </row>
        <row r="114">
          <cell r="D114">
            <v>5208</v>
          </cell>
          <cell r="E114" t="str">
            <v>St Theresa's Catholic Primary School</v>
          </cell>
          <cell r="F114" t="str">
            <v>Primary</v>
          </cell>
          <cell r="G114">
            <v>0</v>
          </cell>
          <cell r="H114">
            <v>207</v>
          </cell>
          <cell r="I114">
            <v>211</v>
          </cell>
        </row>
        <row r="115">
          <cell r="D115">
            <v>3424</v>
          </cell>
          <cell r="E115" t="str">
            <v>St Thomas More Catholic Primary, A Voluntary Academy</v>
          </cell>
          <cell r="F115" t="str">
            <v>Primary</v>
          </cell>
          <cell r="G115" t="str">
            <v>Recoupment Academy</v>
          </cell>
          <cell r="H115">
            <v>206</v>
          </cell>
          <cell r="I115">
            <v>201</v>
          </cell>
        </row>
        <row r="116">
          <cell r="D116">
            <v>3414</v>
          </cell>
          <cell r="E116" t="str">
            <v>St Thomas of Canterbury School, a Catholic Voluntary Academy</v>
          </cell>
          <cell r="F116" t="str">
            <v>Primary</v>
          </cell>
          <cell r="G116" t="str">
            <v>Recoupment Academy</v>
          </cell>
          <cell r="H116">
            <v>203</v>
          </cell>
          <cell r="I116">
            <v>196</v>
          </cell>
        </row>
        <row r="117">
          <cell r="D117">
            <v>3412</v>
          </cell>
          <cell r="E117" t="str">
            <v>St Wilfrid's Catholic Primary School</v>
          </cell>
          <cell r="F117" t="str">
            <v>Primary</v>
          </cell>
          <cell r="G117" t="str">
            <v>Recoupment Academy</v>
          </cell>
          <cell r="H117">
            <v>291</v>
          </cell>
          <cell r="I117">
            <v>282</v>
          </cell>
        </row>
        <row r="118">
          <cell r="D118">
            <v>2294</v>
          </cell>
          <cell r="E118" t="str">
            <v>Stannington Infant School</v>
          </cell>
          <cell r="F118" t="str">
            <v>Primary</v>
          </cell>
          <cell r="G118" t="str">
            <v>Recoupment Academy</v>
          </cell>
          <cell r="H118">
            <v>174</v>
          </cell>
          <cell r="I118">
            <v>178</v>
          </cell>
        </row>
        <row r="119">
          <cell r="D119">
            <v>2303</v>
          </cell>
          <cell r="E119" t="str">
            <v>Stocksbridge Junior School</v>
          </cell>
          <cell r="F119" t="str">
            <v>Primary</v>
          </cell>
          <cell r="G119" t="str">
            <v>Recoupment Academy</v>
          </cell>
          <cell r="H119">
            <v>278</v>
          </cell>
          <cell r="I119">
            <v>265</v>
          </cell>
        </row>
        <row r="120">
          <cell r="D120">
            <v>2302</v>
          </cell>
          <cell r="E120" t="str">
            <v>Stocksbridge Nursery Infant School</v>
          </cell>
          <cell r="F120" t="str">
            <v>Primary</v>
          </cell>
          <cell r="G120" t="str">
            <v>Recoupment Academy</v>
          </cell>
          <cell r="H120">
            <v>198</v>
          </cell>
          <cell r="I120">
            <v>180</v>
          </cell>
        </row>
        <row r="121">
          <cell r="D121">
            <v>2350</v>
          </cell>
          <cell r="E121" t="str">
            <v>Stradbroke Primary School</v>
          </cell>
          <cell r="F121" t="str">
            <v>Primary</v>
          </cell>
          <cell r="G121">
            <v>0</v>
          </cell>
          <cell r="H121">
            <v>416</v>
          </cell>
          <cell r="I121">
            <v>408</v>
          </cell>
        </row>
        <row r="122">
          <cell r="D122">
            <v>2230</v>
          </cell>
          <cell r="E122" t="str">
            <v>Tinsley Meadows Primary School</v>
          </cell>
          <cell r="F122" t="str">
            <v>Primary</v>
          </cell>
          <cell r="G122" t="str">
            <v>Recoupment Academy</v>
          </cell>
          <cell r="H122">
            <v>529</v>
          </cell>
          <cell r="I122">
            <v>556</v>
          </cell>
        </row>
        <row r="123">
          <cell r="D123">
            <v>5206</v>
          </cell>
          <cell r="E123" t="str">
            <v>Totley All Saints Church of England Voluntary Aided Primary School</v>
          </cell>
          <cell r="F123" t="str">
            <v>Primary</v>
          </cell>
          <cell r="G123" t="str">
            <v>Recoupment Academy</v>
          </cell>
          <cell r="H123">
            <v>210</v>
          </cell>
          <cell r="I123">
            <v>211</v>
          </cell>
        </row>
        <row r="124">
          <cell r="D124">
            <v>2203</v>
          </cell>
          <cell r="E124" t="str">
            <v>Totley Primary School</v>
          </cell>
          <cell r="F124" t="str">
            <v>Primary</v>
          </cell>
          <cell r="G124" t="str">
            <v>Recoupment Academy</v>
          </cell>
          <cell r="H124">
            <v>423</v>
          </cell>
          <cell r="I124">
            <v>418</v>
          </cell>
        </row>
        <row r="125">
          <cell r="D125">
            <v>2351</v>
          </cell>
          <cell r="E125" t="str">
            <v>Walkley Primary School</v>
          </cell>
          <cell r="F125" t="str">
            <v>Primary</v>
          </cell>
          <cell r="G125">
            <v>0</v>
          </cell>
          <cell r="H125">
            <v>386</v>
          </cell>
          <cell r="I125">
            <v>413</v>
          </cell>
        </row>
        <row r="126">
          <cell r="D126">
            <v>3432</v>
          </cell>
          <cell r="E126" t="str">
            <v>Watercliffe Meadow Community Primary School</v>
          </cell>
          <cell r="F126" t="str">
            <v>Primary</v>
          </cell>
          <cell r="G126">
            <v>0</v>
          </cell>
          <cell r="H126">
            <v>412</v>
          </cell>
          <cell r="I126">
            <v>410</v>
          </cell>
        </row>
        <row r="127">
          <cell r="D127">
            <v>2319</v>
          </cell>
          <cell r="E127" t="str">
            <v>Waterthorpe Infant School</v>
          </cell>
          <cell r="F127" t="str">
            <v>Primary</v>
          </cell>
          <cell r="G127">
            <v>0</v>
          </cell>
          <cell r="H127">
            <v>124</v>
          </cell>
          <cell r="I127">
            <v>107</v>
          </cell>
        </row>
        <row r="128">
          <cell r="D128">
            <v>2352</v>
          </cell>
          <cell r="E128" t="str">
            <v>Westways Primary School</v>
          </cell>
          <cell r="F128" t="str">
            <v>Primary</v>
          </cell>
          <cell r="G128">
            <v>0</v>
          </cell>
          <cell r="H128">
            <v>582</v>
          </cell>
          <cell r="I128">
            <v>580</v>
          </cell>
        </row>
        <row r="129">
          <cell r="D129">
            <v>2311</v>
          </cell>
          <cell r="E129" t="str">
            <v>Wharncliffe Side Primary School</v>
          </cell>
          <cell r="F129" t="str">
            <v>Primary</v>
          </cell>
          <cell r="G129" t="str">
            <v>Recoupment Academy</v>
          </cell>
          <cell r="H129">
            <v>131</v>
          </cell>
          <cell r="I129">
            <v>124</v>
          </cell>
        </row>
        <row r="130">
          <cell r="D130">
            <v>2040</v>
          </cell>
          <cell r="E130" t="str">
            <v>Whiteways Primary School</v>
          </cell>
          <cell r="F130" t="str">
            <v>Primary</v>
          </cell>
          <cell r="G130" t="str">
            <v>Recoupment Academy</v>
          </cell>
          <cell r="H130">
            <v>386</v>
          </cell>
          <cell r="I130">
            <v>399</v>
          </cell>
        </row>
        <row r="131">
          <cell r="D131">
            <v>2027</v>
          </cell>
          <cell r="E131" t="str">
            <v>Wincobank Nursery and Infant Academy</v>
          </cell>
          <cell r="F131" t="str">
            <v>Primary</v>
          </cell>
          <cell r="G131" t="str">
            <v>Recoupment Academy</v>
          </cell>
          <cell r="H131">
            <v>123</v>
          </cell>
          <cell r="I131">
            <v>121</v>
          </cell>
        </row>
        <row r="132">
          <cell r="D132">
            <v>2361</v>
          </cell>
          <cell r="E132" t="str">
            <v>Windmill Hill Primary School</v>
          </cell>
          <cell r="F132" t="str">
            <v>Primary</v>
          </cell>
          <cell r="G132" t="str">
            <v>Recoupment Academy</v>
          </cell>
          <cell r="H132">
            <v>301</v>
          </cell>
          <cell r="I132">
            <v>279</v>
          </cell>
        </row>
        <row r="133">
          <cell r="D133">
            <v>2043</v>
          </cell>
          <cell r="E133" t="str">
            <v>Wisewood Community Primary School</v>
          </cell>
          <cell r="F133" t="str">
            <v>Primary</v>
          </cell>
          <cell r="G133" t="str">
            <v>Recoupment Academy</v>
          </cell>
          <cell r="H133">
            <v>165</v>
          </cell>
          <cell r="I133">
            <v>164</v>
          </cell>
        </row>
        <row r="134">
          <cell r="D134">
            <v>2139</v>
          </cell>
          <cell r="E134" t="str">
            <v>Woodhouse West Primary School</v>
          </cell>
          <cell r="F134" t="str">
            <v>Primary</v>
          </cell>
          <cell r="G134" t="str">
            <v>Recoupment Academy</v>
          </cell>
          <cell r="H134">
            <v>361</v>
          </cell>
          <cell r="I134">
            <v>370</v>
          </cell>
        </row>
        <row r="135">
          <cell r="D135">
            <v>2034</v>
          </cell>
          <cell r="E135" t="str">
            <v>Woodlands Primary School</v>
          </cell>
          <cell r="F135" t="str">
            <v>Primary</v>
          </cell>
          <cell r="G135" t="str">
            <v>Recoupment Academy</v>
          </cell>
          <cell r="H135">
            <v>403</v>
          </cell>
          <cell r="I135">
            <v>405</v>
          </cell>
        </row>
        <row r="136">
          <cell r="D136">
            <v>2324</v>
          </cell>
          <cell r="E136" t="str">
            <v>Woodseats Primary School</v>
          </cell>
          <cell r="F136" t="str">
            <v>Primary</v>
          </cell>
          <cell r="G136" t="str">
            <v>Recoupment Academy</v>
          </cell>
          <cell r="H136">
            <v>369</v>
          </cell>
          <cell r="I136">
            <v>380</v>
          </cell>
        </row>
        <row r="137">
          <cell r="D137">
            <v>2327</v>
          </cell>
          <cell r="E137" t="str">
            <v>Woodthorpe Primary School</v>
          </cell>
          <cell r="F137" t="str">
            <v>Primary</v>
          </cell>
          <cell r="G137" t="str">
            <v>Recoupment Academy</v>
          </cell>
          <cell r="H137">
            <v>398</v>
          </cell>
          <cell r="I137">
            <v>404</v>
          </cell>
        </row>
        <row r="138">
          <cell r="D138">
            <v>2321</v>
          </cell>
          <cell r="E138" t="str">
            <v>Wybourn Community Primary &amp; Nursery School</v>
          </cell>
          <cell r="F138" t="str">
            <v>Primary</v>
          </cell>
          <cell r="G138" t="str">
            <v>Recoupment Academy</v>
          </cell>
          <cell r="H138">
            <v>420</v>
          </cell>
          <cell r="I138">
            <v>433</v>
          </cell>
        </row>
        <row r="140">
          <cell r="E140" t="str">
            <v>Total Primary</v>
          </cell>
          <cell r="H140">
            <v>43254</v>
          </cell>
          <cell r="I140">
            <v>43043</v>
          </cell>
        </row>
        <row r="142">
          <cell r="D142" t="str">
            <v/>
          </cell>
          <cell r="E142" t="str">
            <v>Secondary</v>
          </cell>
        </row>
        <row r="144">
          <cell r="D144">
            <v>5401</v>
          </cell>
          <cell r="E144" t="str">
            <v>All Saints' Catholic High School</v>
          </cell>
          <cell r="F144" t="str">
            <v>Secondary</v>
          </cell>
          <cell r="G144" t="str">
            <v>Recoupment Academy</v>
          </cell>
          <cell r="H144">
            <v>1040</v>
          </cell>
          <cell r="I144">
            <v>1035</v>
          </cell>
        </row>
        <row r="145">
          <cell r="D145">
            <v>4017</v>
          </cell>
          <cell r="E145" t="str">
            <v>Bradfield School</v>
          </cell>
          <cell r="F145" t="str">
            <v>Secondary</v>
          </cell>
          <cell r="G145" t="str">
            <v>Recoupment Academy</v>
          </cell>
          <cell r="H145">
            <v>1086</v>
          </cell>
          <cell r="I145">
            <v>1022</v>
          </cell>
        </row>
        <row r="146">
          <cell r="D146">
            <v>4000</v>
          </cell>
          <cell r="E146" t="str">
            <v>Chaucer School</v>
          </cell>
          <cell r="F146" t="str">
            <v>Secondary</v>
          </cell>
          <cell r="G146" t="str">
            <v>Recoupment Academy</v>
          </cell>
          <cell r="H146">
            <v>822</v>
          </cell>
          <cell r="I146">
            <v>804</v>
          </cell>
        </row>
        <row r="147">
          <cell r="D147">
            <v>6907</v>
          </cell>
          <cell r="E147" t="str">
            <v>E-Act Parkwood Academy</v>
          </cell>
          <cell r="F147" t="str">
            <v>Secondary</v>
          </cell>
          <cell r="G147" t="str">
            <v>Recoupment Academy</v>
          </cell>
          <cell r="H147">
            <v>813</v>
          </cell>
          <cell r="I147">
            <v>856</v>
          </cell>
        </row>
        <row r="148">
          <cell r="D148">
            <v>4012</v>
          </cell>
          <cell r="E148" t="str">
            <v>Ecclesfield School</v>
          </cell>
          <cell r="F148" t="str">
            <v>Secondary</v>
          </cell>
          <cell r="G148" t="str">
            <v>Recoupment Academy</v>
          </cell>
          <cell r="H148">
            <v>1718</v>
          </cell>
          <cell r="I148">
            <v>1712</v>
          </cell>
        </row>
        <row r="149">
          <cell r="D149">
            <v>4280</v>
          </cell>
          <cell r="E149" t="str">
            <v>Fir Vale School</v>
          </cell>
          <cell r="F149" t="str">
            <v>Secondary</v>
          </cell>
          <cell r="G149" t="str">
            <v>Recoupment Academy</v>
          </cell>
          <cell r="H149">
            <v>1026</v>
          </cell>
          <cell r="I149">
            <v>978</v>
          </cell>
        </row>
        <row r="150">
          <cell r="D150">
            <v>4003</v>
          </cell>
          <cell r="E150" t="str">
            <v>Firth Park Academy</v>
          </cell>
          <cell r="F150" t="str">
            <v>Secondary</v>
          </cell>
          <cell r="G150" t="str">
            <v>Recoupment Academy</v>
          </cell>
          <cell r="H150">
            <v>1177</v>
          </cell>
          <cell r="I150">
            <v>1169</v>
          </cell>
        </row>
        <row r="151">
          <cell r="D151">
            <v>4007</v>
          </cell>
          <cell r="E151" t="str">
            <v>Forge Valley School</v>
          </cell>
          <cell r="F151" t="str">
            <v>Secondary</v>
          </cell>
          <cell r="G151" t="str">
            <v>Recoupment Academy</v>
          </cell>
          <cell r="H151">
            <v>1275</v>
          </cell>
          <cell r="I151">
            <v>1281</v>
          </cell>
        </row>
        <row r="152">
          <cell r="D152">
            <v>4278</v>
          </cell>
          <cell r="E152" t="str">
            <v>Handsworth Grange Community Sports College</v>
          </cell>
          <cell r="F152" t="str">
            <v>Secondary</v>
          </cell>
          <cell r="G152" t="str">
            <v>Recoupment Academy</v>
          </cell>
          <cell r="H152">
            <v>992</v>
          </cell>
          <cell r="I152">
            <v>998</v>
          </cell>
        </row>
        <row r="153">
          <cell r="D153">
            <v>4257</v>
          </cell>
          <cell r="E153" t="str">
            <v>High Storrs School</v>
          </cell>
          <cell r="F153" t="str">
            <v>Secondary</v>
          </cell>
          <cell r="G153" t="str">
            <v>Recoupment Academy</v>
          </cell>
          <cell r="H153">
            <v>1208</v>
          </cell>
          <cell r="I153">
            <v>1204</v>
          </cell>
        </row>
        <row r="154">
          <cell r="D154">
            <v>4230</v>
          </cell>
          <cell r="E154" t="str">
            <v>King Ecgbert School</v>
          </cell>
          <cell r="F154" t="str">
            <v>Secondary</v>
          </cell>
          <cell r="G154" t="str">
            <v>Recoupment Academy</v>
          </cell>
          <cell r="H154">
            <v>1069</v>
          </cell>
          <cell r="I154">
            <v>1112</v>
          </cell>
        </row>
        <row r="155">
          <cell r="D155">
            <v>4259</v>
          </cell>
          <cell r="E155" t="str">
            <v>King Edward VII School</v>
          </cell>
          <cell r="F155" t="str">
            <v>Secondary</v>
          </cell>
          <cell r="G155">
            <v>0</v>
          </cell>
          <cell r="H155">
            <v>1145</v>
          </cell>
          <cell r="I155">
            <v>1162</v>
          </cell>
        </row>
        <row r="156">
          <cell r="D156">
            <v>4279</v>
          </cell>
          <cell r="E156" t="str">
            <v>Meadowhead School Academy Trust</v>
          </cell>
          <cell r="F156" t="str">
            <v>Secondary</v>
          </cell>
          <cell r="G156" t="str">
            <v>Recoupment Academy</v>
          </cell>
          <cell r="H156">
            <v>1636</v>
          </cell>
          <cell r="I156">
            <v>1629</v>
          </cell>
        </row>
        <row r="157">
          <cell r="D157">
            <v>4015</v>
          </cell>
          <cell r="E157" t="str">
            <v>Mercia School</v>
          </cell>
          <cell r="F157" t="str">
            <v>Secondary</v>
          </cell>
          <cell r="G157" t="str">
            <v>Recoupment Academy</v>
          </cell>
          <cell r="H157">
            <v>844</v>
          </cell>
          <cell r="I157">
            <v>920</v>
          </cell>
        </row>
        <row r="158">
          <cell r="D158">
            <v>4008</v>
          </cell>
          <cell r="E158" t="str">
            <v>Newfield Secondary School</v>
          </cell>
          <cell r="F158" t="str">
            <v>Secondary</v>
          </cell>
          <cell r="G158" t="str">
            <v>Recoupment Academy</v>
          </cell>
          <cell r="H158">
            <v>1041</v>
          </cell>
          <cell r="I158">
            <v>1061</v>
          </cell>
        </row>
        <row r="159">
          <cell r="D159">
            <v>5400</v>
          </cell>
          <cell r="E159" t="str">
            <v>Notre Dame High School</v>
          </cell>
          <cell r="F159" t="str">
            <v>Secondary</v>
          </cell>
          <cell r="G159" t="str">
            <v>Recoupment Academy</v>
          </cell>
          <cell r="H159">
            <v>1065</v>
          </cell>
          <cell r="I159">
            <v>1060</v>
          </cell>
        </row>
        <row r="160">
          <cell r="D160">
            <v>4006</v>
          </cell>
          <cell r="E160" t="str">
            <v>Outwood Academy City</v>
          </cell>
          <cell r="F160" t="str">
            <v>Secondary</v>
          </cell>
          <cell r="G160" t="str">
            <v>Recoupment Academy</v>
          </cell>
          <cell r="H160">
            <v>1177</v>
          </cell>
          <cell r="I160">
            <v>1177</v>
          </cell>
        </row>
        <row r="161">
          <cell r="D161">
            <v>6905</v>
          </cell>
          <cell r="E161" t="str">
            <v>Sheffield Park Academy</v>
          </cell>
          <cell r="F161" t="str">
            <v>Secondary</v>
          </cell>
          <cell r="G161" t="str">
            <v>Recoupment Academy</v>
          </cell>
          <cell r="H161">
            <v>1060</v>
          </cell>
          <cell r="I161">
            <v>1096</v>
          </cell>
        </row>
        <row r="162">
          <cell r="D162">
            <v>6906</v>
          </cell>
          <cell r="E162" t="str">
            <v>Sheffield Springs Academy</v>
          </cell>
          <cell r="F162" t="str">
            <v>Secondary</v>
          </cell>
          <cell r="G162" t="str">
            <v>Recoupment Academy</v>
          </cell>
          <cell r="H162">
            <v>1054</v>
          </cell>
          <cell r="I162">
            <v>1047</v>
          </cell>
        </row>
        <row r="163">
          <cell r="D163">
            <v>4229</v>
          </cell>
          <cell r="E163" t="str">
            <v>Silverdale School</v>
          </cell>
          <cell r="F163" t="str">
            <v>Secondary</v>
          </cell>
          <cell r="G163" t="str">
            <v>Recoupment Academy</v>
          </cell>
          <cell r="H163">
            <v>1020</v>
          </cell>
          <cell r="I163">
            <v>1017</v>
          </cell>
        </row>
        <row r="164">
          <cell r="D164">
            <v>4271</v>
          </cell>
          <cell r="E164" t="str">
            <v>Stocksbridge High School</v>
          </cell>
          <cell r="F164" t="str">
            <v>Secondary</v>
          </cell>
          <cell r="G164" t="str">
            <v>Recoupment Academy</v>
          </cell>
          <cell r="H164">
            <v>799</v>
          </cell>
          <cell r="I164">
            <v>796</v>
          </cell>
        </row>
        <row r="165">
          <cell r="D165">
            <v>4234</v>
          </cell>
          <cell r="E165" t="str">
            <v>Tapton School</v>
          </cell>
          <cell r="F165" t="str">
            <v>Secondary</v>
          </cell>
          <cell r="G165" t="str">
            <v>Recoupment Academy</v>
          </cell>
          <cell r="H165">
            <v>1334</v>
          </cell>
          <cell r="I165">
            <v>1322</v>
          </cell>
        </row>
        <row r="166">
          <cell r="D166">
            <v>4276</v>
          </cell>
          <cell r="E166" t="str">
            <v>The Birley Academy</v>
          </cell>
          <cell r="F166" t="str">
            <v>Secondary</v>
          </cell>
          <cell r="G166" t="str">
            <v>Recoupment Academy</v>
          </cell>
          <cell r="H166">
            <v>1075</v>
          </cell>
          <cell r="I166">
            <v>1105</v>
          </cell>
        </row>
        <row r="167">
          <cell r="D167">
            <v>4004</v>
          </cell>
          <cell r="E167" t="str">
            <v>UTC Sheffield City Centre</v>
          </cell>
          <cell r="F167" t="str">
            <v>Secondary</v>
          </cell>
          <cell r="G167" t="str">
            <v>Recoupment Academy</v>
          </cell>
          <cell r="H167">
            <v>301</v>
          </cell>
          <cell r="I167">
            <v>302</v>
          </cell>
        </row>
        <row r="168">
          <cell r="D168">
            <v>4010</v>
          </cell>
          <cell r="E168" t="str">
            <v>UTC Sheffield Olympic Legacy Park</v>
          </cell>
          <cell r="F168" t="str">
            <v>Secondary</v>
          </cell>
          <cell r="G168" t="str">
            <v>Recoupment Academy</v>
          </cell>
          <cell r="H168">
            <v>298</v>
          </cell>
          <cell r="I168">
            <v>287</v>
          </cell>
        </row>
        <row r="169">
          <cell r="D169">
            <v>4013</v>
          </cell>
          <cell r="E169" t="str">
            <v>Westfield School</v>
          </cell>
          <cell r="F169" t="str">
            <v>Secondary</v>
          </cell>
          <cell r="G169" t="str">
            <v>Recoupment Academy</v>
          </cell>
          <cell r="H169">
            <v>1311</v>
          </cell>
          <cell r="I169">
            <v>1327</v>
          </cell>
        </row>
        <row r="170">
          <cell r="D170">
            <v>4016</v>
          </cell>
          <cell r="E170" t="str">
            <v>Yewlands Academy</v>
          </cell>
          <cell r="F170" t="str">
            <v>Secondary</v>
          </cell>
          <cell r="G170" t="str">
            <v>Recoupment Academy</v>
          </cell>
          <cell r="H170">
            <v>944</v>
          </cell>
          <cell r="I170">
            <v>916</v>
          </cell>
        </row>
        <row r="172">
          <cell r="E172" t="str">
            <v>Total Secondary</v>
          </cell>
          <cell r="H172">
            <v>28330</v>
          </cell>
          <cell r="I172">
            <v>28395</v>
          </cell>
        </row>
        <row r="174">
          <cell r="D174" t="str">
            <v/>
          </cell>
          <cell r="E174" t="str">
            <v>Middle Deemed Secondary</v>
          </cell>
        </row>
        <row r="176">
          <cell r="D176">
            <v>4014</v>
          </cell>
          <cell r="E176" t="str">
            <v>Astrea Academy Sheffield</v>
          </cell>
          <cell r="F176" t="str">
            <v>All-through</v>
          </cell>
          <cell r="H176">
            <v>999</v>
          </cell>
          <cell r="I176">
            <v>1003</v>
          </cell>
        </row>
        <row r="177">
          <cell r="D177">
            <v>4225</v>
          </cell>
          <cell r="E177" t="str">
            <v>Hinde House 2-16 Academy</v>
          </cell>
          <cell r="F177" t="str">
            <v>All-through</v>
          </cell>
          <cell r="H177">
            <v>1345</v>
          </cell>
          <cell r="I177">
            <v>1369</v>
          </cell>
        </row>
        <row r="178">
          <cell r="D178">
            <v>4005</v>
          </cell>
          <cell r="E178" t="str">
            <v>Oasis Academy Don Valley</v>
          </cell>
          <cell r="F178" t="str">
            <v>All-through</v>
          </cell>
          <cell r="H178">
            <v>1081</v>
          </cell>
          <cell r="I178">
            <v>1092</v>
          </cell>
        </row>
        <row r="180">
          <cell r="E180" t="str">
            <v>Total Middle Deemed Secondary</v>
          </cell>
          <cell r="H180">
            <v>3425</v>
          </cell>
          <cell r="I180">
            <v>3464</v>
          </cell>
        </row>
        <row r="182">
          <cell r="E182" t="str">
            <v>Total All Schools</v>
          </cell>
          <cell r="H182">
            <v>75009</v>
          </cell>
          <cell r="I182">
            <v>74902</v>
          </cell>
        </row>
        <row r="183">
          <cell r="I183">
            <v>-107</v>
          </cell>
        </row>
        <row r="185">
          <cell r="D185">
            <v>4014</v>
          </cell>
          <cell r="E185" t="str">
            <v>Astrea 3-16 Academy - Woodside Pye Bank</v>
          </cell>
          <cell r="F185" t="str">
            <v>Primary</v>
          </cell>
          <cell r="G185" t="str">
            <v>Recoupment Academy</v>
          </cell>
          <cell r="H185">
            <v>261</v>
          </cell>
          <cell r="I185">
            <v>223</v>
          </cell>
        </row>
        <row r="186">
          <cell r="D186">
            <v>4014</v>
          </cell>
          <cell r="E186" t="str">
            <v>Astrea 3-16 Academy - Woodside Pye Bank</v>
          </cell>
          <cell r="F186" t="str">
            <v>Secondary</v>
          </cell>
          <cell r="G186" t="str">
            <v>Recoupment Academy</v>
          </cell>
          <cell r="H186">
            <v>738</v>
          </cell>
          <cell r="I186">
            <v>780</v>
          </cell>
        </row>
        <row r="187">
          <cell r="H187">
            <v>999</v>
          </cell>
          <cell r="I187">
            <v>1003</v>
          </cell>
        </row>
        <row r="188">
          <cell r="H188">
            <v>0</v>
          </cell>
        </row>
        <row r="189">
          <cell r="D189">
            <v>4225</v>
          </cell>
          <cell r="E189" t="str">
            <v>Hinde House (Brigantia) School - Pri Phase</v>
          </cell>
          <cell r="F189" t="str">
            <v>Primary</v>
          </cell>
          <cell r="G189" t="str">
            <v>Recoupment Academy</v>
          </cell>
          <cell r="H189">
            <v>415</v>
          </cell>
          <cell r="I189">
            <v>416</v>
          </cell>
        </row>
        <row r="190">
          <cell r="D190">
            <v>4225</v>
          </cell>
          <cell r="E190" t="str">
            <v>Hinde House (Brigantia) School - Sec Phase</v>
          </cell>
          <cell r="F190" t="str">
            <v>Secondary</v>
          </cell>
          <cell r="G190" t="str">
            <v>Recoupment Academy</v>
          </cell>
          <cell r="H190">
            <v>930</v>
          </cell>
          <cell r="I190">
            <v>953</v>
          </cell>
        </row>
        <row r="191">
          <cell r="H191">
            <v>1345</v>
          </cell>
          <cell r="I191">
            <v>1369</v>
          </cell>
        </row>
        <row r="192">
          <cell r="H192">
            <v>0</v>
          </cell>
        </row>
        <row r="193">
          <cell r="D193">
            <v>4005</v>
          </cell>
          <cell r="E193" t="str">
            <v>Oasis Academy Don Valley</v>
          </cell>
          <cell r="F193" t="str">
            <v>Primary</v>
          </cell>
          <cell r="G193" t="str">
            <v>Recoupment Academy</v>
          </cell>
          <cell r="H193">
            <v>410</v>
          </cell>
          <cell r="I193">
            <v>403</v>
          </cell>
        </row>
        <row r="194">
          <cell r="D194">
            <v>4005</v>
          </cell>
          <cell r="E194" t="str">
            <v>Oasis Academy Don Valley</v>
          </cell>
          <cell r="F194" t="str">
            <v>Secondary</v>
          </cell>
          <cell r="G194" t="str">
            <v>Recoupment Academy</v>
          </cell>
          <cell r="H194">
            <v>671</v>
          </cell>
          <cell r="I194">
            <v>689</v>
          </cell>
        </row>
        <row r="195">
          <cell r="H195">
            <v>1081</v>
          </cell>
          <cell r="I195">
            <v>1092</v>
          </cell>
        </row>
        <row r="197">
          <cell r="F197" t="str">
            <v>Sum of NOR 25-26</v>
          </cell>
        </row>
        <row r="198">
          <cell r="E198">
            <v>0</v>
          </cell>
          <cell r="F198">
            <v>19139</v>
          </cell>
          <cell r="I198" t="str">
            <v>Funded Pupils FTE</v>
          </cell>
        </row>
        <row r="199">
          <cell r="E199" t="str">
            <v>Primary</v>
          </cell>
          <cell r="F199">
            <v>17977</v>
          </cell>
          <cell r="H199" t="str">
            <v>NOR APT</v>
          </cell>
        </row>
        <row r="200">
          <cell r="E200" t="str">
            <v>Secondary</v>
          </cell>
          <cell r="F200">
            <v>1162</v>
          </cell>
        </row>
        <row r="201">
          <cell r="E201" t="str">
            <v>Recoupment Academy</v>
          </cell>
          <cell r="F201">
            <v>55763</v>
          </cell>
        </row>
        <row r="202">
          <cell r="E202" t="str">
            <v>Primary</v>
          </cell>
          <cell r="F202">
            <v>26108</v>
          </cell>
          <cell r="H202" t="str">
            <v>Plus Oasis FYE</v>
          </cell>
        </row>
        <row r="203">
          <cell r="E203" t="str">
            <v>Secondary</v>
          </cell>
          <cell r="F203">
            <v>29655</v>
          </cell>
        </row>
        <row r="204">
          <cell r="E204" t="str">
            <v>Grand Total</v>
          </cell>
          <cell r="F204">
            <v>74902</v>
          </cell>
          <cell r="I204">
            <v>0</v>
          </cell>
        </row>
        <row r="205">
          <cell r="I205">
            <v>74902</v>
          </cell>
        </row>
        <row r="206">
          <cell r="F206">
            <v>74902</v>
          </cell>
        </row>
        <row r="207">
          <cell r="F207">
            <v>0</v>
          </cell>
        </row>
        <row r="208">
          <cell r="F208" t="str">
            <v>24-25</v>
          </cell>
          <cell r="G208" t="str">
            <v>25-26</v>
          </cell>
          <cell r="H208" t="str">
            <v>Var</v>
          </cell>
          <cell r="I208" t="str">
            <v>% Var</v>
          </cell>
        </row>
        <row r="209">
          <cell r="E209" t="str">
            <v>Primary</v>
          </cell>
          <cell r="F209">
            <v>44340</v>
          </cell>
          <cell r="G209">
            <v>44085</v>
          </cell>
          <cell r="H209">
            <v>-255</v>
          </cell>
          <cell r="I209">
            <v>-5.751014884979702E-3</v>
          </cell>
        </row>
        <row r="210">
          <cell r="E210" t="str">
            <v>Secondary</v>
          </cell>
          <cell r="F210">
            <v>30669</v>
          </cell>
          <cell r="G210">
            <v>30817</v>
          </cell>
          <cell r="H210">
            <v>148</v>
          </cell>
          <cell r="I210">
            <v>4.8257197821904851E-3</v>
          </cell>
        </row>
        <row r="211">
          <cell r="E211" t="str">
            <v>Total</v>
          </cell>
          <cell r="F211">
            <v>75009</v>
          </cell>
          <cell r="G211">
            <v>74902</v>
          </cell>
          <cell r="H211">
            <v>-107</v>
          </cell>
          <cell r="I211">
            <v>-1.4285332834904276E-3</v>
          </cell>
        </row>
      </sheetData>
      <sheetData sheetId="7"/>
      <sheetData sheetId="8"/>
      <sheetData sheetId="9"/>
      <sheetData sheetId="10"/>
      <sheetData sheetId="11"/>
      <sheetData sheetId="12"/>
      <sheetData sheetId="13"/>
      <sheetData sheetId="14"/>
      <sheetData sheetId="15"/>
      <sheetData sheetId="16">
        <row r="2">
          <cell r="C2">
            <v>1</v>
          </cell>
          <cell r="D2">
            <v>2</v>
          </cell>
          <cell r="E2">
            <v>3</v>
          </cell>
          <cell r="F2">
            <v>4</v>
          </cell>
          <cell r="G2">
            <v>5</v>
          </cell>
          <cell r="H2">
            <v>6</v>
          </cell>
        </row>
        <row r="5">
          <cell r="G5">
            <v>98.119999999999976</v>
          </cell>
          <cell r="H5">
            <v>28</v>
          </cell>
        </row>
        <row r="6">
          <cell r="C6" t="str">
            <v>DfE</v>
          </cell>
          <cell r="D6" t="str">
            <v>School_Name</v>
          </cell>
          <cell r="E6" t="str">
            <v xml:space="preserve">Academy Type </v>
          </cell>
          <cell r="F6" t="str">
            <v>Pupil Number Oct 23</v>
          </cell>
          <cell r="G6" t="str">
            <v>Additional Delegation £</v>
          </cell>
          <cell r="H6" t="str">
            <v>De-delegated £</v>
          </cell>
        </row>
        <row r="7">
          <cell r="F7">
            <v>3</v>
          </cell>
          <cell r="G7">
            <v>4</v>
          </cell>
          <cell r="H7">
            <v>5</v>
          </cell>
        </row>
        <row r="8">
          <cell r="C8">
            <v>2001</v>
          </cell>
          <cell r="D8" t="str">
            <v>Abbey Lane Primary School</v>
          </cell>
          <cell r="E8">
            <v>0</v>
          </cell>
          <cell r="F8">
            <v>534</v>
          </cell>
          <cell r="G8">
            <v>52396.079999999987</v>
          </cell>
          <cell r="H8">
            <v>14952</v>
          </cell>
        </row>
        <row r="9">
          <cell r="C9">
            <v>2046</v>
          </cell>
          <cell r="D9" t="str">
            <v>Abbeyfield Primary Academy</v>
          </cell>
          <cell r="E9" t="str">
            <v>Recoupment Academy</v>
          </cell>
          <cell r="F9">
            <v>392</v>
          </cell>
          <cell r="G9">
            <v>38463.039999999994</v>
          </cell>
          <cell r="H9">
            <v>10976</v>
          </cell>
        </row>
        <row r="10">
          <cell r="C10">
            <v>2048</v>
          </cell>
          <cell r="D10" t="str">
            <v>Acres Hill Community Primary School</v>
          </cell>
          <cell r="E10" t="str">
            <v>Recoupment Academy</v>
          </cell>
          <cell r="F10">
            <v>209</v>
          </cell>
          <cell r="G10">
            <v>20507.079999999994</v>
          </cell>
          <cell r="H10">
            <v>5852</v>
          </cell>
        </row>
        <row r="11">
          <cell r="C11">
            <v>2342</v>
          </cell>
          <cell r="D11" t="str">
            <v>Angram Bank Primary School</v>
          </cell>
          <cell r="E11">
            <v>0</v>
          </cell>
          <cell r="F11">
            <v>187</v>
          </cell>
          <cell r="G11">
            <v>18348.439999999995</v>
          </cell>
          <cell r="H11">
            <v>5236</v>
          </cell>
        </row>
        <row r="12">
          <cell r="C12">
            <v>2343</v>
          </cell>
          <cell r="D12" t="str">
            <v>Anns Grove Primary School</v>
          </cell>
          <cell r="E12" t="str">
            <v>Recoupment Academy</v>
          </cell>
          <cell r="F12">
            <v>372</v>
          </cell>
          <cell r="G12">
            <v>36500.639999999992</v>
          </cell>
          <cell r="H12">
            <v>10416</v>
          </cell>
        </row>
        <row r="13">
          <cell r="C13">
            <v>3429</v>
          </cell>
          <cell r="D13" t="str">
            <v>Arbourthorne Community Primary School</v>
          </cell>
          <cell r="E13">
            <v>0</v>
          </cell>
          <cell r="F13">
            <v>419</v>
          </cell>
          <cell r="G13">
            <v>41112.279999999992</v>
          </cell>
          <cell r="H13">
            <v>11732</v>
          </cell>
        </row>
        <row r="14">
          <cell r="C14">
            <v>2340</v>
          </cell>
          <cell r="D14" t="str">
            <v>Athelstan Primary School</v>
          </cell>
          <cell r="E14">
            <v>0</v>
          </cell>
          <cell r="F14">
            <v>606</v>
          </cell>
          <cell r="G14">
            <v>59460.719999999987</v>
          </cell>
          <cell r="H14">
            <v>16968</v>
          </cell>
        </row>
        <row r="15">
          <cell r="C15">
            <v>2281</v>
          </cell>
          <cell r="D15" t="str">
            <v>Ballifield Primary School</v>
          </cell>
          <cell r="E15">
            <v>0</v>
          </cell>
          <cell r="F15">
            <v>413</v>
          </cell>
          <cell r="G15">
            <v>40523.55999999999</v>
          </cell>
          <cell r="H15">
            <v>11564</v>
          </cell>
        </row>
        <row r="16">
          <cell r="C16">
            <v>2052</v>
          </cell>
          <cell r="D16" t="str">
            <v>Bankwood Community Primary School</v>
          </cell>
          <cell r="E16" t="str">
            <v>Recoupment Academy</v>
          </cell>
          <cell r="F16">
            <v>366</v>
          </cell>
          <cell r="G16">
            <v>35911.919999999991</v>
          </cell>
          <cell r="H16">
            <v>10248</v>
          </cell>
        </row>
        <row r="17">
          <cell r="C17">
            <v>2274</v>
          </cell>
          <cell r="D17" t="str">
            <v>Beck Primary School</v>
          </cell>
          <cell r="E17" t="str">
            <v>Recoupment Academy</v>
          </cell>
          <cell r="F17">
            <v>612</v>
          </cell>
          <cell r="G17">
            <v>60049.439999999988</v>
          </cell>
          <cell r="H17">
            <v>17136</v>
          </cell>
        </row>
        <row r="18">
          <cell r="C18">
            <v>2241</v>
          </cell>
          <cell r="D18" t="str">
            <v>Beighton Nursery Infant School</v>
          </cell>
          <cell r="E18">
            <v>0</v>
          </cell>
          <cell r="F18">
            <v>219</v>
          </cell>
          <cell r="G18">
            <v>21488.279999999995</v>
          </cell>
          <cell r="H18">
            <v>6132</v>
          </cell>
        </row>
        <row r="19">
          <cell r="C19">
            <v>2353</v>
          </cell>
          <cell r="D19" t="str">
            <v>Birley Primary Academy</v>
          </cell>
          <cell r="E19" t="str">
            <v>Recoupment Academy</v>
          </cell>
          <cell r="F19">
            <v>510</v>
          </cell>
          <cell r="G19">
            <v>50041.19999999999</v>
          </cell>
          <cell r="H19">
            <v>14280</v>
          </cell>
        </row>
        <row r="20">
          <cell r="C20">
            <v>2323</v>
          </cell>
          <cell r="D20" t="str">
            <v>Birley Spa Primary Academy</v>
          </cell>
          <cell r="E20" t="str">
            <v>Recoupment Academy</v>
          </cell>
          <cell r="F20">
            <v>293</v>
          </cell>
          <cell r="G20">
            <v>28749.159999999993</v>
          </cell>
          <cell r="H20">
            <v>8204</v>
          </cell>
        </row>
        <row r="21">
          <cell r="C21">
            <v>2328</v>
          </cell>
          <cell r="D21" t="str">
            <v>Bradfield Dungworth Primary School</v>
          </cell>
          <cell r="E21" t="str">
            <v>Recoupment Academy</v>
          </cell>
          <cell r="F21">
            <v>131</v>
          </cell>
          <cell r="G21">
            <v>12853.719999999998</v>
          </cell>
          <cell r="H21">
            <v>3668</v>
          </cell>
        </row>
        <row r="22">
          <cell r="C22">
            <v>2233</v>
          </cell>
          <cell r="D22" t="str">
            <v>Bradway Primary School</v>
          </cell>
          <cell r="E22">
            <v>0</v>
          </cell>
          <cell r="F22">
            <v>404</v>
          </cell>
          <cell r="G22">
            <v>39640.479999999989</v>
          </cell>
          <cell r="H22">
            <v>11312</v>
          </cell>
        </row>
        <row r="23">
          <cell r="C23">
            <v>2014</v>
          </cell>
          <cell r="D23" t="str">
            <v>Brightside Nursery and Infant School</v>
          </cell>
          <cell r="E23">
            <v>0</v>
          </cell>
          <cell r="F23">
            <v>169</v>
          </cell>
          <cell r="G23">
            <v>16582.279999999995</v>
          </cell>
          <cell r="H23">
            <v>4732</v>
          </cell>
        </row>
        <row r="24">
          <cell r="C24">
            <v>2246</v>
          </cell>
          <cell r="D24" t="str">
            <v>Brook House Junior</v>
          </cell>
          <cell r="E24" t="str">
            <v>Recoupment Academy</v>
          </cell>
          <cell r="F24">
            <v>324</v>
          </cell>
          <cell r="G24">
            <v>31790.879999999994</v>
          </cell>
          <cell r="H24">
            <v>9072</v>
          </cell>
        </row>
        <row r="25">
          <cell r="C25">
            <v>5204</v>
          </cell>
          <cell r="D25" t="str">
            <v>Broomhill Infant School</v>
          </cell>
          <cell r="E25">
            <v>0</v>
          </cell>
          <cell r="F25">
            <v>109</v>
          </cell>
          <cell r="G25">
            <v>10695.079999999998</v>
          </cell>
          <cell r="H25">
            <v>3052</v>
          </cell>
        </row>
        <row r="26">
          <cell r="C26">
            <v>2325</v>
          </cell>
          <cell r="D26" t="str">
            <v>Brunswick Community Primary School</v>
          </cell>
          <cell r="E26">
            <v>0</v>
          </cell>
          <cell r="F26">
            <v>415</v>
          </cell>
          <cell r="G26">
            <v>40719.799999999988</v>
          </cell>
          <cell r="H26">
            <v>11620</v>
          </cell>
        </row>
        <row r="27">
          <cell r="C27">
            <v>2095</v>
          </cell>
          <cell r="D27" t="str">
            <v>Byron Wood Primary Academy</v>
          </cell>
          <cell r="E27" t="str">
            <v>Recoupment Academy</v>
          </cell>
          <cell r="F27">
            <v>403</v>
          </cell>
          <cell r="G27">
            <v>39542.359999999993</v>
          </cell>
          <cell r="H27">
            <v>11284</v>
          </cell>
        </row>
        <row r="28">
          <cell r="C28">
            <v>2344</v>
          </cell>
          <cell r="D28" t="str">
            <v>Carfield Primary School</v>
          </cell>
          <cell r="E28">
            <v>0</v>
          </cell>
          <cell r="F28">
            <v>536</v>
          </cell>
          <cell r="G28">
            <v>52592.319999999985</v>
          </cell>
          <cell r="H28">
            <v>15008</v>
          </cell>
        </row>
        <row r="29">
          <cell r="C29">
            <v>2023</v>
          </cell>
          <cell r="D29" t="str">
            <v>Carter Knowle Junior School</v>
          </cell>
          <cell r="E29">
            <v>0</v>
          </cell>
          <cell r="F29">
            <v>235</v>
          </cell>
          <cell r="G29">
            <v>23058.199999999993</v>
          </cell>
          <cell r="H29">
            <v>6580</v>
          </cell>
        </row>
        <row r="30">
          <cell r="C30">
            <v>2354</v>
          </cell>
          <cell r="D30" t="str">
            <v>Charnock Hall Primary Academy</v>
          </cell>
          <cell r="E30" t="str">
            <v>Recoupment Academy</v>
          </cell>
          <cell r="F30">
            <v>400</v>
          </cell>
          <cell r="G30">
            <v>39247.999999999993</v>
          </cell>
          <cell r="H30">
            <v>11200</v>
          </cell>
        </row>
        <row r="31">
          <cell r="C31">
            <v>5200</v>
          </cell>
          <cell r="D31" t="str">
            <v>Clifford All Saints CofE Primary School</v>
          </cell>
          <cell r="E31" t="str">
            <v>Recoupment Academy</v>
          </cell>
          <cell r="F31">
            <v>159</v>
          </cell>
          <cell r="G31">
            <v>15601.079999999996</v>
          </cell>
          <cell r="H31">
            <v>4452</v>
          </cell>
        </row>
        <row r="32">
          <cell r="C32">
            <v>2312</v>
          </cell>
          <cell r="D32" t="str">
            <v>Coit Primary School</v>
          </cell>
          <cell r="E32">
            <v>0</v>
          </cell>
          <cell r="F32">
            <v>206</v>
          </cell>
          <cell r="G32">
            <v>20212.719999999994</v>
          </cell>
          <cell r="H32">
            <v>5768</v>
          </cell>
        </row>
        <row r="33">
          <cell r="C33">
            <v>2026</v>
          </cell>
          <cell r="D33" t="str">
            <v>Concord Junior Academy</v>
          </cell>
          <cell r="E33" t="str">
            <v>Recoupment Academy</v>
          </cell>
          <cell r="F33">
            <v>179</v>
          </cell>
          <cell r="G33">
            <v>17563.479999999996</v>
          </cell>
          <cell r="H33">
            <v>5012</v>
          </cell>
        </row>
        <row r="34">
          <cell r="C34">
            <v>3422</v>
          </cell>
          <cell r="D34" t="str">
            <v>Deepcar St John's Church of England Junior School</v>
          </cell>
          <cell r="E34">
            <v>0</v>
          </cell>
          <cell r="F34">
            <v>175</v>
          </cell>
          <cell r="G34">
            <v>17170.999999999996</v>
          </cell>
          <cell r="H34">
            <v>4900</v>
          </cell>
        </row>
        <row r="35">
          <cell r="C35">
            <v>2283</v>
          </cell>
          <cell r="D35" t="str">
            <v>Dobcroft Infant School</v>
          </cell>
          <cell r="E35">
            <v>0</v>
          </cell>
          <cell r="F35">
            <v>266</v>
          </cell>
          <cell r="G35">
            <v>26099.919999999995</v>
          </cell>
          <cell r="H35">
            <v>7448</v>
          </cell>
        </row>
        <row r="36">
          <cell r="C36">
            <v>2239</v>
          </cell>
          <cell r="D36" t="str">
            <v>Dobcroft Junior School</v>
          </cell>
          <cell r="E36">
            <v>0</v>
          </cell>
          <cell r="F36">
            <v>379</v>
          </cell>
          <cell r="G36">
            <v>37187.479999999989</v>
          </cell>
          <cell r="H36">
            <v>10612</v>
          </cell>
        </row>
        <row r="37">
          <cell r="C37">
            <v>2364</v>
          </cell>
          <cell r="D37" t="str">
            <v>Dore Primary School</v>
          </cell>
          <cell r="E37">
            <v>0</v>
          </cell>
          <cell r="F37">
            <v>449</v>
          </cell>
          <cell r="G37">
            <v>44055.87999999999</v>
          </cell>
          <cell r="H37">
            <v>12572</v>
          </cell>
        </row>
        <row r="38">
          <cell r="C38">
            <v>2016</v>
          </cell>
          <cell r="D38" t="str">
            <v>E-ACT Pathways Academy</v>
          </cell>
          <cell r="E38" t="str">
            <v>Recoupment Academy</v>
          </cell>
          <cell r="F38">
            <v>369</v>
          </cell>
          <cell r="G38">
            <v>36206.279999999992</v>
          </cell>
          <cell r="H38">
            <v>10332</v>
          </cell>
        </row>
        <row r="39">
          <cell r="C39">
            <v>2206</v>
          </cell>
          <cell r="D39" t="str">
            <v>Ecclesall Primary School</v>
          </cell>
          <cell r="E39">
            <v>0</v>
          </cell>
          <cell r="F39">
            <v>629</v>
          </cell>
          <cell r="G39">
            <v>61717.479999999981</v>
          </cell>
          <cell r="H39">
            <v>17612</v>
          </cell>
        </row>
        <row r="40">
          <cell r="C40">
            <v>2080</v>
          </cell>
          <cell r="D40" t="str">
            <v>Ecclesfield Primary School</v>
          </cell>
          <cell r="E40">
            <v>0</v>
          </cell>
          <cell r="F40">
            <v>405</v>
          </cell>
          <cell r="G40">
            <v>39738.599999999991</v>
          </cell>
          <cell r="H40">
            <v>11340</v>
          </cell>
        </row>
        <row r="41">
          <cell r="C41">
            <v>2024</v>
          </cell>
          <cell r="D41" t="str">
            <v>Emmanuel Anglican/Methodist Junior School</v>
          </cell>
          <cell r="E41" t="str">
            <v>Recoupment Academy</v>
          </cell>
          <cell r="F41">
            <v>158</v>
          </cell>
          <cell r="G41">
            <v>15502.959999999995</v>
          </cell>
          <cell r="H41">
            <v>4424</v>
          </cell>
        </row>
        <row r="42">
          <cell r="C42">
            <v>2028</v>
          </cell>
          <cell r="D42" t="str">
            <v>Emmaus Catholic and CofE Primary School</v>
          </cell>
          <cell r="E42" t="str">
            <v>Recoupment Academy</v>
          </cell>
          <cell r="F42">
            <v>307</v>
          </cell>
          <cell r="G42">
            <v>30122.839999999993</v>
          </cell>
          <cell r="H42">
            <v>8596</v>
          </cell>
        </row>
        <row r="43">
          <cell r="C43">
            <v>2010</v>
          </cell>
          <cell r="D43" t="str">
            <v>Fox Hill Primary</v>
          </cell>
          <cell r="E43" t="str">
            <v>Recoupment Academy</v>
          </cell>
          <cell r="F43">
            <v>263</v>
          </cell>
          <cell r="G43">
            <v>25805.559999999994</v>
          </cell>
          <cell r="H43">
            <v>7364</v>
          </cell>
        </row>
        <row r="44">
          <cell r="C44">
            <v>2036</v>
          </cell>
          <cell r="D44" t="str">
            <v>Gleadless Primary School</v>
          </cell>
          <cell r="E44" t="str">
            <v>Recoupment Academy</v>
          </cell>
          <cell r="F44">
            <v>398</v>
          </cell>
          <cell r="G44">
            <v>39051.759999999987</v>
          </cell>
          <cell r="H44">
            <v>11144</v>
          </cell>
        </row>
        <row r="45">
          <cell r="C45">
            <v>2305</v>
          </cell>
          <cell r="D45" t="str">
            <v>Greengate Lane Academy</v>
          </cell>
          <cell r="E45" t="str">
            <v>Recoupment Academy</v>
          </cell>
          <cell r="F45">
            <v>174</v>
          </cell>
          <cell r="G45">
            <v>17072.879999999997</v>
          </cell>
          <cell r="H45">
            <v>4872</v>
          </cell>
        </row>
        <row r="46">
          <cell r="C46">
            <v>2341</v>
          </cell>
          <cell r="D46" t="str">
            <v>Greenhill Primary School</v>
          </cell>
          <cell r="E46" t="str">
            <v>Recoupment Academy</v>
          </cell>
          <cell r="F46">
            <v>486</v>
          </cell>
          <cell r="G46">
            <v>47686.319999999985</v>
          </cell>
          <cell r="H46">
            <v>13608</v>
          </cell>
        </row>
        <row r="47">
          <cell r="C47">
            <v>2296</v>
          </cell>
          <cell r="D47" t="str">
            <v>Grenoside Community Primary School</v>
          </cell>
          <cell r="E47" t="str">
            <v>Recoupment Academy</v>
          </cell>
          <cell r="F47">
            <v>329</v>
          </cell>
          <cell r="G47">
            <v>32281.479999999992</v>
          </cell>
          <cell r="H47">
            <v>9212</v>
          </cell>
        </row>
        <row r="48">
          <cell r="C48">
            <v>2356</v>
          </cell>
          <cell r="D48" t="str">
            <v>Greystones Primary School</v>
          </cell>
          <cell r="E48">
            <v>0</v>
          </cell>
          <cell r="F48">
            <v>631</v>
          </cell>
          <cell r="G48">
            <v>61913.719999999987</v>
          </cell>
          <cell r="H48">
            <v>17668</v>
          </cell>
        </row>
        <row r="49">
          <cell r="C49">
            <v>2279</v>
          </cell>
          <cell r="D49" t="str">
            <v>Halfway Junior School</v>
          </cell>
          <cell r="E49">
            <v>0</v>
          </cell>
          <cell r="F49">
            <v>195</v>
          </cell>
          <cell r="G49">
            <v>19133.399999999994</v>
          </cell>
          <cell r="H49">
            <v>5460</v>
          </cell>
        </row>
        <row r="50">
          <cell r="C50">
            <v>2252</v>
          </cell>
          <cell r="D50" t="str">
            <v>Halfway Nursery Infant School</v>
          </cell>
          <cell r="E50">
            <v>0</v>
          </cell>
          <cell r="F50">
            <v>139</v>
          </cell>
          <cell r="G50">
            <v>13638.679999999997</v>
          </cell>
          <cell r="H50">
            <v>3892</v>
          </cell>
        </row>
        <row r="51">
          <cell r="C51">
            <v>2357</v>
          </cell>
          <cell r="D51" t="str">
            <v>Hallam Primary School</v>
          </cell>
          <cell r="E51" t="str">
            <v>Recoupment Academy</v>
          </cell>
          <cell r="F51">
            <v>630</v>
          </cell>
          <cell r="G51">
            <v>61815.599999999984</v>
          </cell>
          <cell r="H51">
            <v>17640</v>
          </cell>
        </row>
        <row r="52">
          <cell r="C52">
            <v>2050</v>
          </cell>
          <cell r="D52" t="str">
            <v>Hartley Brook Primary School</v>
          </cell>
          <cell r="E52" t="str">
            <v>Recoupment Academy</v>
          </cell>
          <cell r="F52">
            <v>536</v>
          </cell>
          <cell r="G52">
            <v>52592.319999999985</v>
          </cell>
          <cell r="H52">
            <v>15008</v>
          </cell>
        </row>
        <row r="53">
          <cell r="C53">
            <v>2049</v>
          </cell>
          <cell r="D53" t="str">
            <v>Hatfield Academy</v>
          </cell>
          <cell r="E53" t="str">
            <v>Recoupment Academy</v>
          </cell>
          <cell r="F53">
            <v>373</v>
          </cell>
          <cell r="G53">
            <v>36598.759999999987</v>
          </cell>
          <cell r="H53">
            <v>10444</v>
          </cell>
        </row>
        <row r="54">
          <cell r="C54">
            <v>2297</v>
          </cell>
          <cell r="D54" t="str">
            <v>High Green Primary School</v>
          </cell>
          <cell r="E54">
            <v>0</v>
          </cell>
          <cell r="F54">
            <v>198</v>
          </cell>
          <cell r="G54">
            <v>19427.759999999995</v>
          </cell>
          <cell r="H54">
            <v>5544</v>
          </cell>
        </row>
        <row r="55">
          <cell r="C55">
            <v>2042</v>
          </cell>
          <cell r="D55" t="str">
            <v>High Hazels Junior School</v>
          </cell>
          <cell r="E55" t="str">
            <v>Recoupment Academy</v>
          </cell>
          <cell r="F55">
            <v>352</v>
          </cell>
          <cell r="G55">
            <v>34538.239999999991</v>
          </cell>
          <cell r="H55">
            <v>9856</v>
          </cell>
        </row>
        <row r="56">
          <cell r="C56">
            <v>2039</v>
          </cell>
          <cell r="D56" t="str">
            <v>High Hazels Nursery Infant Academy</v>
          </cell>
          <cell r="E56" t="str">
            <v>Recoupment Academy</v>
          </cell>
          <cell r="F56">
            <v>247</v>
          </cell>
          <cell r="G56">
            <v>24235.639999999996</v>
          </cell>
          <cell r="H56">
            <v>6916</v>
          </cell>
        </row>
        <row r="57">
          <cell r="C57">
            <v>2339</v>
          </cell>
          <cell r="D57" t="str">
            <v>Hillsborough Primary School</v>
          </cell>
          <cell r="E57" t="str">
            <v>Recoupment Academy</v>
          </cell>
          <cell r="F57">
            <v>325</v>
          </cell>
          <cell r="G57">
            <v>31888.999999999993</v>
          </cell>
          <cell r="H57">
            <v>9100</v>
          </cell>
        </row>
        <row r="58">
          <cell r="C58">
            <v>2213</v>
          </cell>
          <cell r="D58" t="str">
            <v>Holt House Infant School</v>
          </cell>
          <cell r="E58">
            <v>0</v>
          </cell>
          <cell r="F58">
            <v>175</v>
          </cell>
          <cell r="G58">
            <v>17170.999999999996</v>
          </cell>
          <cell r="H58">
            <v>4900</v>
          </cell>
        </row>
        <row r="59">
          <cell r="C59">
            <v>2337</v>
          </cell>
          <cell r="D59" t="str">
            <v>Hucklow Primary School</v>
          </cell>
          <cell r="E59" t="str">
            <v>Recoupment Academy</v>
          </cell>
          <cell r="F59">
            <v>423</v>
          </cell>
          <cell r="G59">
            <v>41504.759999999987</v>
          </cell>
          <cell r="H59">
            <v>11844</v>
          </cell>
        </row>
        <row r="60">
          <cell r="C60">
            <v>2060</v>
          </cell>
          <cell r="D60" t="str">
            <v>Hunter's Bar Infant School</v>
          </cell>
          <cell r="E60">
            <v>0</v>
          </cell>
          <cell r="F60">
            <v>268</v>
          </cell>
          <cell r="G60">
            <v>26296.159999999993</v>
          </cell>
          <cell r="H60">
            <v>7504</v>
          </cell>
        </row>
        <row r="61">
          <cell r="C61">
            <v>2058</v>
          </cell>
          <cell r="D61" t="str">
            <v>Hunter's Bar Junior School</v>
          </cell>
          <cell r="E61">
            <v>0</v>
          </cell>
          <cell r="F61">
            <v>361</v>
          </cell>
          <cell r="G61">
            <v>35421.319999999992</v>
          </cell>
          <cell r="H61">
            <v>10108</v>
          </cell>
        </row>
        <row r="62">
          <cell r="C62">
            <v>2063</v>
          </cell>
          <cell r="D62" t="str">
            <v>Intake Primary School</v>
          </cell>
          <cell r="E62">
            <v>0</v>
          </cell>
          <cell r="F62">
            <v>410</v>
          </cell>
          <cell r="G62">
            <v>40229.19999999999</v>
          </cell>
          <cell r="H62">
            <v>11480</v>
          </cell>
        </row>
        <row r="63">
          <cell r="C63">
            <v>2261</v>
          </cell>
          <cell r="D63" t="str">
            <v>Limpsfield Junior School</v>
          </cell>
          <cell r="E63">
            <v>0</v>
          </cell>
          <cell r="F63">
            <v>216</v>
          </cell>
          <cell r="G63">
            <v>21193.919999999995</v>
          </cell>
          <cell r="H63">
            <v>6048</v>
          </cell>
        </row>
        <row r="64">
          <cell r="C64">
            <v>2315</v>
          </cell>
          <cell r="D64" t="str">
            <v>Lound Infant School</v>
          </cell>
          <cell r="E64" t="str">
            <v>Recoupment Academy</v>
          </cell>
          <cell r="F64">
            <v>146</v>
          </cell>
          <cell r="G64">
            <v>14325.519999999997</v>
          </cell>
          <cell r="H64">
            <v>4088</v>
          </cell>
        </row>
        <row r="65">
          <cell r="C65">
            <v>2298</v>
          </cell>
          <cell r="D65" t="str">
            <v>Lound Junior School</v>
          </cell>
          <cell r="E65" t="str">
            <v>Recoupment Academy</v>
          </cell>
          <cell r="F65">
            <v>201</v>
          </cell>
          <cell r="G65">
            <v>19722.119999999995</v>
          </cell>
          <cell r="H65">
            <v>5628</v>
          </cell>
        </row>
        <row r="66">
          <cell r="C66">
            <v>2029</v>
          </cell>
          <cell r="D66" t="str">
            <v>Lowedges Junior Academy</v>
          </cell>
          <cell r="E66" t="str">
            <v>Recoupment Academy</v>
          </cell>
          <cell r="F66">
            <v>297</v>
          </cell>
          <cell r="G66">
            <v>29141.639999999992</v>
          </cell>
          <cell r="H66">
            <v>8316</v>
          </cell>
        </row>
        <row r="67">
          <cell r="C67">
            <v>2045</v>
          </cell>
          <cell r="D67" t="str">
            <v>Lower Meadow Primary School</v>
          </cell>
          <cell r="E67" t="str">
            <v>Recoupment Academy</v>
          </cell>
          <cell r="F67">
            <v>262</v>
          </cell>
          <cell r="G67">
            <v>25707.439999999995</v>
          </cell>
          <cell r="H67">
            <v>7336</v>
          </cell>
        </row>
        <row r="68">
          <cell r="C68">
            <v>2070</v>
          </cell>
          <cell r="D68" t="str">
            <v>Lowfield Community Primary School</v>
          </cell>
          <cell r="E68">
            <v>0</v>
          </cell>
          <cell r="F68">
            <v>402</v>
          </cell>
          <cell r="G68">
            <v>39444.239999999991</v>
          </cell>
          <cell r="H68">
            <v>11256</v>
          </cell>
        </row>
        <row r="69">
          <cell r="C69">
            <v>2292</v>
          </cell>
          <cell r="D69" t="str">
            <v>Loxley Primary School</v>
          </cell>
          <cell r="E69" t="str">
            <v>Recoupment Academy</v>
          </cell>
          <cell r="F69">
            <v>209</v>
          </cell>
          <cell r="G69">
            <v>20507.079999999994</v>
          </cell>
          <cell r="H69">
            <v>5852</v>
          </cell>
        </row>
        <row r="70">
          <cell r="C70">
            <v>2072</v>
          </cell>
          <cell r="D70" t="str">
            <v>Lydgate Infant School</v>
          </cell>
          <cell r="E70">
            <v>0</v>
          </cell>
          <cell r="F70">
            <v>350</v>
          </cell>
          <cell r="G70">
            <v>34341.999999999993</v>
          </cell>
          <cell r="H70">
            <v>9800</v>
          </cell>
        </row>
        <row r="71">
          <cell r="C71">
            <v>2071</v>
          </cell>
          <cell r="D71" t="str">
            <v>Lydgate Junior School</v>
          </cell>
          <cell r="E71">
            <v>0</v>
          </cell>
          <cell r="F71">
            <v>475</v>
          </cell>
          <cell r="G71">
            <v>46606.999999999985</v>
          </cell>
          <cell r="H71">
            <v>13300</v>
          </cell>
        </row>
        <row r="72">
          <cell r="C72">
            <v>2358</v>
          </cell>
          <cell r="D72" t="str">
            <v>Malin Bridge Primary School</v>
          </cell>
          <cell r="E72" t="str">
            <v>Recoupment Academy</v>
          </cell>
          <cell r="F72">
            <v>544</v>
          </cell>
          <cell r="G72">
            <v>53377.279999999984</v>
          </cell>
          <cell r="H72">
            <v>15232</v>
          </cell>
        </row>
        <row r="73">
          <cell r="C73">
            <v>2359</v>
          </cell>
          <cell r="D73" t="str">
            <v>Manor Lodge Community Primary and Nursery School</v>
          </cell>
          <cell r="E73" t="str">
            <v>Recoupment Academy</v>
          </cell>
          <cell r="F73">
            <v>357</v>
          </cell>
          <cell r="G73">
            <v>35028.839999999989</v>
          </cell>
          <cell r="H73">
            <v>9996</v>
          </cell>
        </row>
        <row r="74">
          <cell r="C74">
            <v>2012</v>
          </cell>
          <cell r="D74" t="str">
            <v>Mansel Primary</v>
          </cell>
          <cell r="E74" t="str">
            <v>Recoupment Academy</v>
          </cell>
          <cell r="F74">
            <v>367</v>
          </cell>
          <cell r="G74">
            <v>36010.039999999994</v>
          </cell>
          <cell r="H74">
            <v>10276</v>
          </cell>
        </row>
        <row r="75">
          <cell r="C75">
            <v>2079</v>
          </cell>
          <cell r="D75" t="str">
            <v>Marlcliffe Community Primary School</v>
          </cell>
          <cell r="E75">
            <v>0</v>
          </cell>
          <cell r="F75">
            <v>474</v>
          </cell>
          <cell r="G75">
            <v>46508.87999999999</v>
          </cell>
          <cell r="H75">
            <v>13272</v>
          </cell>
        </row>
        <row r="76">
          <cell r="C76">
            <v>2081</v>
          </cell>
          <cell r="D76" t="str">
            <v>Meersbrook Bank Primary School</v>
          </cell>
          <cell r="E76">
            <v>0</v>
          </cell>
          <cell r="F76">
            <v>206</v>
          </cell>
          <cell r="G76">
            <v>20212.719999999994</v>
          </cell>
          <cell r="H76">
            <v>5768</v>
          </cell>
        </row>
        <row r="77">
          <cell r="C77">
            <v>2013</v>
          </cell>
          <cell r="D77" t="str">
            <v>Meynell Community Primary School</v>
          </cell>
          <cell r="E77" t="str">
            <v>Recoupment Academy</v>
          </cell>
          <cell r="F77">
            <v>389</v>
          </cell>
          <cell r="G77">
            <v>38168.679999999993</v>
          </cell>
          <cell r="H77">
            <v>10892</v>
          </cell>
        </row>
        <row r="78">
          <cell r="C78">
            <v>2346</v>
          </cell>
          <cell r="D78" t="str">
            <v>Monteney Primary School</v>
          </cell>
          <cell r="E78" t="str">
            <v>Recoupment Academy</v>
          </cell>
          <cell r="F78">
            <v>406</v>
          </cell>
          <cell r="G78">
            <v>39836.719999999994</v>
          </cell>
          <cell r="H78">
            <v>11368</v>
          </cell>
        </row>
        <row r="79">
          <cell r="C79">
            <v>2257</v>
          </cell>
          <cell r="D79" t="str">
            <v>Mosborough Primary School</v>
          </cell>
          <cell r="E79">
            <v>0</v>
          </cell>
          <cell r="F79">
            <v>418</v>
          </cell>
          <cell r="G79">
            <v>41014.159999999989</v>
          </cell>
          <cell r="H79">
            <v>11704</v>
          </cell>
        </row>
        <row r="80">
          <cell r="C80">
            <v>2092</v>
          </cell>
          <cell r="D80" t="str">
            <v>Mundella Primary School</v>
          </cell>
          <cell r="E80">
            <v>0</v>
          </cell>
          <cell r="F80">
            <v>415</v>
          </cell>
          <cell r="G80">
            <v>40719.799999999988</v>
          </cell>
          <cell r="H80">
            <v>11620</v>
          </cell>
        </row>
        <row r="81">
          <cell r="C81">
            <v>2002</v>
          </cell>
          <cell r="D81" t="str">
            <v>Nether Edge Primary School</v>
          </cell>
          <cell r="E81" t="str">
            <v>Recoupment Academy</v>
          </cell>
          <cell r="F81">
            <v>433</v>
          </cell>
          <cell r="G81">
            <v>42485.959999999992</v>
          </cell>
          <cell r="H81">
            <v>12124</v>
          </cell>
        </row>
        <row r="82">
          <cell r="C82">
            <v>2221</v>
          </cell>
          <cell r="D82" t="str">
            <v>Nether Green Infant School</v>
          </cell>
          <cell r="E82">
            <v>0</v>
          </cell>
          <cell r="F82">
            <v>170</v>
          </cell>
          <cell r="G82">
            <v>16680.399999999994</v>
          </cell>
          <cell r="H82">
            <v>4760</v>
          </cell>
        </row>
        <row r="83">
          <cell r="C83">
            <v>2087</v>
          </cell>
          <cell r="D83" t="str">
            <v>Nether Green Junior School</v>
          </cell>
          <cell r="E83">
            <v>0</v>
          </cell>
          <cell r="F83">
            <v>377</v>
          </cell>
          <cell r="G83">
            <v>36991.239999999991</v>
          </cell>
          <cell r="H83">
            <v>10556</v>
          </cell>
        </row>
        <row r="84">
          <cell r="C84">
            <v>2272</v>
          </cell>
          <cell r="D84" t="str">
            <v>Netherthorpe Primary School</v>
          </cell>
          <cell r="E84">
            <v>0</v>
          </cell>
          <cell r="F84">
            <v>219</v>
          </cell>
          <cell r="G84">
            <v>21488.279999999995</v>
          </cell>
          <cell r="H84">
            <v>6132</v>
          </cell>
        </row>
        <row r="85">
          <cell r="C85">
            <v>2309</v>
          </cell>
          <cell r="D85" t="str">
            <v>Nook Lane Junior School</v>
          </cell>
          <cell r="E85" t="str">
            <v>Recoupment Academy</v>
          </cell>
          <cell r="F85">
            <v>246</v>
          </cell>
          <cell r="G85">
            <v>24137.519999999993</v>
          </cell>
          <cell r="H85">
            <v>6888</v>
          </cell>
        </row>
        <row r="86">
          <cell r="C86">
            <v>2051</v>
          </cell>
          <cell r="D86" t="str">
            <v>Norfolk Community Primary School</v>
          </cell>
          <cell r="E86" t="str">
            <v>Recoupment Academy</v>
          </cell>
          <cell r="F86">
            <v>408</v>
          </cell>
          <cell r="G86">
            <v>40032.959999999992</v>
          </cell>
          <cell r="H86">
            <v>11424</v>
          </cell>
        </row>
        <row r="87">
          <cell r="C87">
            <v>3010</v>
          </cell>
          <cell r="D87" t="str">
            <v>Norton Free Church of England Primary School</v>
          </cell>
          <cell r="E87">
            <v>0</v>
          </cell>
          <cell r="F87">
            <v>213</v>
          </cell>
          <cell r="G87">
            <v>20899.559999999994</v>
          </cell>
          <cell r="H87">
            <v>5964</v>
          </cell>
        </row>
        <row r="88">
          <cell r="C88">
            <v>2018</v>
          </cell>
          <cell r="D88" t="str">
            <v>Oasis Academy Fir Vale</v>
          </cell>
          <cell r="E88" t="str">
            <v>Recoupment Academy</v>
          </cell>
          <cell r="F88">
            <v>402</v>
          </cell>
          <cell r="G88">
            <v>39444.239999999991</v>
          </cell>
          <cell r="H88">
            <v>11256</v>
          </cell>
        </row>
        <row r="89">
          <cell r="C89">
            <v>2019</v>
          </cell>
          <cell r="D89" t="str">
            <v>Oasis Academy Watermead</v>
          </cell>
          <cell r="E89" t="str">
            <v>Recoupment Academy</v>
          </cell>
          <cell r="F89">
            <v>392</v>
          </cell>
          <cell r="G89">
            <v>38463.039999999994</v>
          </cell>
          <cell r="H89">
            <v>10976</v>
          </cell>
        </row>
        <row r="90">
          <cell r="C90">
            <v>2313</v>
          </cell>
          <cell r="D90" t="str">
            <v>Oughtibridge Primary School</v>
          </cell>
          <cell r="E90" t="str">
            <v>Recoupment Academy</v>
          </cell>
          <cell r="F90">
            <v>414</v>
          </cell>
          <cell r="G90">
            <v>40621.679999999993</v>
          </cell>
          <cell r="H90">
            <v>11592</v>
          </cell>
        </row>
        <row r="91">
          <cell r="C91">
            <v>2093</v>
          </cell>
          <cell r="D91" t="str">
            <v>Owler Brook Primary School</v>
          </cell>
          <cell r="E91" t="str">
            <v>Recoupment Academy</v>
          </cell>
          <cell r="F91">
            <v>395</v>
          </cell>
          <cell r="G91">
            <v>38757.399999999994</v>
          </cell>
          <cell r="H91">
            <v>11060</v>
          </cell>
        </row>
        <row r="92">
          <cell r="C92">
            <v>3428</v>
          </cell>
          <cell r="D92" t="str">
            <v>Parson Cross Church of England Primary School</v>
          </cell>
          <cell r="E92">
            <v>0</v>
          </cell>
          <cell r="F92">
            <v>209</v>
          </cell>
          <cell r="G92">
            <v>20507.079999999994</v>
          </cell>
          <cell r="H92">
            <v>5852</v>
          </cell>
        </row>
        <row r="93">
          <cell r="C93">
            <v>2332</v>
          </cell>
          <cell r="D93" t="str">
            <v>Phillimore Community Primary School</v>
          </cell>
          <cell r="E93" t="str">
            <v>Recoupment Academy</v>
          </cell>
          <cell r="F93">
            <v>387</v>
          </cell>
          <cell r="G93">
            <v>37972.439999999988</v>
          </cell>
          <cell r="H93">
            <v>10836</v>
          </cell>
        </row>
        <row r="94">
          <cell r="C94">
            <v>3433</v>
          </cell>
          <cell r="D94" t="str">
            <v>Pipworth Community Primary School</v>
          </cell>
          <cell r="E94">
            <v>0</v>
          </cell>
          <cell r="F94">
            <v>373</v>
          </cell>
          <cell r="G94">
            <v>36598.759999999987</v>
          </cell>
          <cell r="H94">
            <v>10444</v>
          </cell>
        </row>
        <row r="95">
          <cell r="C95">
            <v>3427</v>
          </cell>
          <cell r="D95" t="str">
            <v>Porter Croft Church of England Primary Academy</v>
          </cell>
          <cell r="E95" t="str">
            <v>Recoupment Academy</v>
          </cell>
          <cell r="F95">
            <v>211</v>
          </cell>
          <cell r="G95">
            <v>20703.319999999996</v>
          </cell>
          <cell r="H95">
            <v>5908</v>
          </cell>
        </row>
        <row r="96">
          <cell r="C96">
            <v>2347</v>
          </cell>
          <cell r="D96" t="str">
            <v>Prince Edward Primary School</v>
          </cell>
          <cell r="E96">
            <v>0</v>
          </cell>
          <cell r="F96">
            <v>414</v>
          </cell>
          <cell r="G96">
            <v>40621.679999999993</v>
          </cell>
          <cell r="H96">
            <v>11592</v>
          </cell>
        </row>
        <row r="97">
          <cell r="C97">
            <v>2366</v>
          </cell>
          <cell r="D97" t="str">
            <v>Pye Bank CofE Primary School</v>
          </cell>
          <cell r="E97" t="str">
            <v>Recoupment Academy</v>
          </cell>
          <cell r="F97">
            <v>417</v>
          </cell>
          <cell r="G97">
            <v>40916.039999999994</v>
          </cell>
          <cell r="H97">
            <v>11676</v>
          </cell>
        </row>
        <row r="98">
          <cell r="C98">
            <v>2363</v>
          </cell>
          <cell r="D98" t="str">
            <v>Rainbow Forge Primary Academy</v>
          </cell>
          <cell r="E98" t="str">
            <v>Recoupment Academy</v>
          </cell>
          <cell r="F98">
            <v>273</v>
          </cell>
          <cell r="G98">
            <v>26786.759999999995</v>
          </cell>
          <cell r="H98">
            <v>7644</v>
          </cell>
        </row>
        <row r="99">
          <cell r="C99">
            <v>2334</v>
          </cell>
          <cell r="D99" t="str">
            <v>Reignhead Primary School</v>
          </cell>
          <cell r="E99">
            <v>0</v>
          </cell>
          <cell r="F99">
            <v>223</v>
          </cell>
          <cell r="G99">
            <v>21880.759999999995</v>
          </cell>
          <cell r="H99">
            <v>6244</v>
          </cell>
        </row>
        <row r="100">
          <cell r="C100">
            <v>2338</v>
          </cell>
          <cell r="D100" t="str">
            <v>Rivelin Primary School</v>
          </cell>
          <cell r="E100">
            <v>0</v>
          </cell>
          <cell r="F100">
            <v>384</v>
          </cell>
          <cell r="G100">
            <v>37678.079999999987</v>
          </cell>
          <cell r="H100">
            <v>10752</v>
          </cell>
        </row>
        <row r="101">
          <cell r="C101">
            <v>2306</v>
          </cell>
          <cell r="D101" t="str">
            <v>Royd Nursery and Infant School</v>
          </cell>
          <cell r="E101">
            <v>0</v>
          </cell>
          <cell r="F101">
            <v>133</v>
          </cell>
          <cell r="G101">
            <v>13049.959999999997</v>
          </cell>
          <cell r="H101">
            <v>3724</v>
          </cell>
        </row>
        <row r="102">
          <cell r="C102">
            <v>3401</v>
          </cell>
          <cell r="D102" t="str">
            <v>Sacred Heart School, A Catholic Voluntary Academy</v>
          </cell>
          <cell r="E102" t="str">
            <v>Recoupment Academy</v>
          </cell>
          <cell r="F102">
            <v>211</v>
          </cell>
          <cell r="G102">
            <v>20703.319999999996</v>
          </cell>
          <cell r="H102">
            <v>5908</v>
          </cell>
        </row>
        <row r="103">
          <cell r="C103">
            <v>2369</v>
          </cell>
          <cell r="D103" t="str">
            <v>Sharrow Nursery, Infant and Junior School</v>
          </cell>
          <cell r="E103">
            <v>0</v>
          </cell>
          <cell r="F103">
            <v>428</v>
          </cell>
          <cell r="G103">
            <v>41995.359999999993</v>
          </cell>
          <cell r="H103">
            <v>11984</v>
          </cell>
        </row>
        <row r="104">
          <cell r="C104">
            <v>2349</v>
          </cell>
          <cell r="D104" t="str">
            <v>Shooter's Grove Primary School</v>
          </cell>
          <cell r="E104">
            <v>0</v>
          </cell>
          <cell r="F104">
            <v>332</v>
          </cell>
          <cell r="G104">
            <v>32575.839999999993</v>
          </cell>
          <cell r="H104">
            <v>9296</v>
          </cell>
        </row>
        <row r="105">
          <cell r="C105">
            <v>2360</v>
          </cell>
          <cell r="D105" t="str">
            <v>Shortbrook Primary School</v>
          </cell>
          <cell r="E105">
            <v>0</v>
          </cell>
          <cell r="F105">
            <v>83</v>
          </cell>
          <cell r="G105">
            <v>8143.9599999999982</v>
          </cell>
          <cell r="H105">
            <v>2324</v>
          </cell>
        </row>
        <row r="106">
          <cell r="C106">
            <v>2009</v>
          </cell>
          <cell r="D106" t="str">
            <v>Southey Green Primary School and Nurseries</v>
          </cell>
          <cell r="E106" t="str">
            <v>Recoupment Academy</v>
          </cell>
          <cell r="F106">
            <v>615</v>
          </cell>
          <cell r="G106">
            <v>60343.799999999988</v>
          </cell>
          <cell r="H106">
            <v>17220</v>
          </cell>
        </row>
        <row r="107">
          <cell r="C107">
            <v>2329</v>
          </cell>
          <cell r="D107" t="str">
            <v>Springfield Primary School</v>
          </cell>
          <cell r="E107">
            <v>0</v>
          </cell>
          <cell r="F107">
            <v>202</v>
          </cell>
          <cell r="G107">
            <v>19820.239999999994</v>
          </cell>
          <cell r="H107">
            <v>5656</v>
          </cell>
        </row>
        <row r="108">
          <cell r="C108">
            <v>5202</v>
          </cell>
          <cell r="D108" t="str">
            <v>St Ann's Catholic Primary School, A Voluntary Academy</v>
          </cell>
          <cell r="E108" t="str">
            <v>Recoupment Academy</v>
          </cell>
          <cell r="F108">
            <v>96</v>
          </cell>
          <cell r="G108">
            <v>9419.5199999999968</v>
          </cell>
          <cell r="H108">
            <v>2688</v>
          </cell>
        </row>
        <row r="109">
          <cell r="C109">
            <v>3402</v>
          </cell>
          <cell r="D109" t="str">
            <v>St Catherine's Catholic Primary School (Hallam)</v>
          </cell>
          <cell r="E109" t="str">
            <v>Recoupment Academy</v>
          </cell>
          <cell r="F109">
            <v>421</v>
          </cell>
          <cell r="G109">
            <v>41308.51999999999</v>
          </cell>
          <cell r="H109">
            <v>11788</v>
          </cell>
        </row>
        <row r="110">
          <cell r="C110">
            <v>2017</v>
          </cell>
          <cell r="D110" t="str">
            <v>St John Fisher Primary, A Catholic Voluntary Academy</v>
          </cell>
          <cell r="E110" t="str">
            <v>Recoupment Academy</v>
          </cell>
          <cell r="F110">
            <v>212</v>
          </cell>
          <cell r="G110">
            <v>20801.439999999995</v>
          </cell>
          <cell r="H110">
            <v>5936</v>
          </cell>
        </row>
        <row r="111">
          <cell r="C111">
            <v>5203</v>
          </cell>
          <cell r="D111" t="str">
            <v>St Joseph's Primary School</v>
          </cell>
          <cell r="E111" t="str">
            <v>Recoupment Academy</v>
          </cell>
          <cell r="F111">
            <v>202</v>
          </cell>
          <cell r="G111">
            <v>19820.239999999994</v>
          </cell>
          <cell r="H111">
            <v>5656</v>
          </cell>
        </row>
        <row r="112">
          <cell r="C112">
            <v>3406</v>
          </cell>
          <cell r="D112" t="str">
            <v>St Marie's School, A Catholic Voluntary Academy</v>
          </cell>
          <cell r="E112" t="str">
            <v>Recoupment Academy</v>
          </cell>
          <cell r="F112">
            <v>224</v>
          </cell>
          <cell r="G112">
            <v>21978.879999999994</v>
          </cell>
          <cell r="H112">
            <v>6272</v>
          </cell>
        </row>
        <row r="113">
          <cell r="C113">
            <v>2020</v>
          </cell>
          <cell r="D113" t="str">
            <v>St Mary's Church of England Primary School</v>
          </cell>
          <cell r="E113" t="str">
            <v>Recoupment Academy</v>
          </cell>
          <cell r="F113">
            <v>194</v>
          </cell>
          <cell r="G113">
            <v>19035.279999999995</v>
          </cell>
          <cell r="H113">
            <v>5432</v>
          </cell>
        </row>
        <row r="114">
          <cell r="C114">
            <v>3423</v>
          </cell>
          <cell r="D114" t="str">
            <v>St Mary's Primary School, A Catholic Voluntary Academy</v>
          </cell>
          <cell r="E114" t="str">
            <v>Recoupment Academy</v>
          </cell>
          <cell r="F114">
            <v>172</v>
          </cell>
          <cell r="G114">
            <v>16876.639999999996</v>
          </cell>
          <cell r="H114">
            <v>4816</v>
          </cell>
        </row>
        <row r="115">
          <cell r="C115">
            <v>5207</v>
          </cell>
          <cell r="D115" t="str">
            <v>St Patrick's Catholic Voluntary Academy</v>
          </cell>
          <cell r="E115" t="str">
            <v>Recoupment Academy</v>
          </cell>
          <cell r="F115">
            <v>277</v>
          </cell>
          <cell r="G115">
            <v>27179.239999999994</v>
          </cell>
          <cell r="H115">
            <v>7756</v>
          </cell>
        </row>
        <row r="116">
          <cell r="C116">
            <v>5208</v>
          </cell>
          <cell r="D116" t="str">
            <v>St Theresa's Catholic Primary School</v>
          </cell>
          <cell r="E116">
            <v>0</v>
          </cell>
          <cell r="F116">
            <v>211</v>
          </cell>
          <cell r="G116">
            <v>20703.319999999996</v>
          </cell>
          <cell r="H116">
            <v>5908</v>
          </cell>
        </row>
        <row r="117">
          <cell r="C117">
            <v>3424</v>
          </cell>
          <cell r="D117" t="str">
            <v>St Thomas More Catholic Primary, A Voluntary Academy</v>
          </cell>
          <cell r="E117" t="str">
            <v>Recoupment Academy</v>
          </cell>
          <cell r="F117">
            <v>201</v>
          </cell>
          <cell r="G117">
            <v>19722.119999999995</v>
          </cell>
          <cell r="H117">
            <v>5628</v>
          </cell>
        </row>
        <row r="118">
          <cell r="C118">
            <v>3414</v>
          </cell>
          <cell r="D118" t="str">
            <v>St Thomas of Canterbury School, a Catholic Voluntary Academy</v>
          </cell>
          <cell r="E118" t="str">
            <v>Recoupment Academy</v>
          </cell>
          <cell r="F118">
            <v>196</v>
          </cell>
          <cell r="G118">
            <v>19231.519999999997</v>
          </cell>
          <cell r="H118">
            <v>5488</v>
          </cell>
        </row>
        <row r="119">
          <cell r="C119">
            <v>3412</v>
          </cell>
          <cell r="D119" t="str">
            <v>St Wilfrid's Catholic Primary School</v>
          </cell>
          <cell r="E119" t="str">
            <v>Recoupment Academy</v>
          </cell>
          <cell r="F119">
            <v>282</v>
          </cell>
          <cell r="G119">
            <v>27669.839999999993</v>
          </cell>
          <cell r="H119">
            <v>7896</v>
          </cell>
        </row>
        <row r="120">
          <cell r="C120">
            <v>2294</v>
          </cell>
          <cell r="D120" t="str">
            <v>Stannington Infant School</v>
          </cell>
          <cell r="E120" t="str">
            <v>Recoupment Academy</v>
          </cell>
          <cell r="F120">
            <v>178</v>
          </cell>
          <cell r="G120">
            <v>17465.359999999997</v>
          </cell>
          <cell r="H120">
            <v>4984</v>
          </cell>
        </row>
        <row r="121">
          <cell r="C121">
            <v>2303</v>
          </cell>
          <cell r="D121" t="str">
            <v>Stocksbridge Junior School</v>
          </cell>
          <cell r="E121" t="str">
            <v>Recoupment Academy</v>
          </cell>
          <cell r="F121">
            <v>265</v>
          </cell>
          <cell r="G121">
            <v>26001.799999999992</v>
          </cell>
          <cell r="H121">
            <v>7420</v>
          </cell>
        </row>
        <row r="122">
          <cell r="C122">
            <v>2302</v>
          </cell>
          <cell r="D122" t="str">
            <v>Stocksbridge Nursery Infant School</v>
          </cell>
          <cell r="E122" t="str">
            <v>Recoupment Academy</v>
          </cell>
          <cell r="F122">
            <v>180</v>
          </cell>
          <cell r="G122">
            <v>17661.599999999995</v>
          </cell>
          <cell r="H122">
            <v>5040</v>
          </cell>
        </row>
        <row r="123">
          <cell r="C123">
            <v>2350</v>
          </cell>
          <cell r="D123" t="str">
            <v>Stradbroke Primary School</v>
          </cell>
          <cell r="E123">
            <v>0</v>
          </cell>
          <cell r="F123">
            <v>408</v>
          </cell>
          <cell r="G123">
            <v>40032.959999999992</v>
          </cell>
          <cell r="H123">
            <v>11424</v>
          </cell>
        </row>
        <row r="124">
          <cell r="C124">
            <v>2230</v>
          </cell>
          <cell r="D124" t="str">
            <v>Tinsley Meadows Primary School</v>
          </cell>
          <cell r="E124" t="str">
            <v>Recoupment Academy</v>
          </cell>
          <cell r="F124">
            <v>556</v>
          </cell>
          <cell r="G124">
            <v>54554.719999999987</v>
          </cell>
          <cell r="H124">
            <v>15568</v>
          </cell>
        </row>
        <row r="125">
          <cell r="C125">
            <v>5206</v>
          </cell>
          <cell r="D125" t="str">
            <v>Totley All Saints Church of England Voluntary Aided Primary School</v>
          </cell>
          <cell r="E125" t="str">
            <v>Recoupment Academy</v>
          </cell>
          <cell r="F125">
            <v>211</v>
          </cell>
          <cell r="G125">
            <v>20703.319999999996</v>
          </cell>
          <cell r="H125">
            <v>5908</v>
          </cell>
        </row>
        <row r="126">
          <cell r="C126">
            <v>2203</v>
          </cell>
          <cell r="D126" t="str">
            <v>Totley Primary School</v>
          </cell>
          <cell r="E126" t="str">
            <v>Recoupment Academy</v>
          </cell>
          <cell r="F126">
            <v>418</v>
          </cell>
          <cell r="G126">
            <v>41014.159999999989</v>
          </cell>
          <cell r="H126">
            <v>11704</v>
          </cell>
        </row>
        <row r="127">
          <cell r="C127">
            <v>2351</v>
          </cell>
          <cell r="D127" t="str">
            <v>Walkley Primary School</v>
          </cell>
          <cell r="E127">
            <v>0</v>
          </cell>
          <cell r="F127">
            <v>413</v>
          </cell>
          <cell r="G127">
            <v>40523.55999999999</v>
          </cell>
          <cell r="H127">
            <v>11564</v>
          </cell>
        </row>
        <row r="128">
          <cell r="C128">
            <v>3432</v>
          </cell>
          <cell r="D128" t="str">
            <v>Watercliffe Meadow Community Primary School</v>
          </cell>
          <cell r="E128">
            <v>0</v>
          </cell>
          <cell r="F128">
            <v>410</v>
          </cell>
          <cell r="G128">
            <v>40229.19999999999</v>
          </cell>
          <cell r="H128">
            <v>11480</v>
          </cell>
        </row>
        <row r="129">
          <cell r="C129">
            <v>2319</v>
          </cell>
          <cell r="D129" t="str">
            <v>Waterthorpe Infant School</v>
          </cell>
          <cell r="E129">
            <v>0</v>
          </cell>
          <cell r="F129">
            <v>107</v>
          </cell>
          <cell r="G129">
            <v>10498.839999999998</v>
          </cell>
          <cell r="H129">
            <v>2996</v>
          </cell>
        </row>
        <row r="130">
          <cell r="C130">
            <v>2352</v>
          </cell>
          <cell r="D130" t="str">
            <v>Westways Primary School</v>
          </cell>
          <cell r="E130">
            <v>0</v>
          </cell>
          <cell r="F130">
            <v>580</v>
          </cell>
          <cell r="G130">
            <v>56909.599999999984</v>
          </cell>
          <cell r="H130">
            <v>16240</v>
          </cell>
        </row>
        <row r="131">
          <cell r="C131">
            <v>2311</v>
          </cell>
          <cell r="D131" t="str">
            <v>Wharncliffe Side Primary School</v>
          </cell>
          <cell r="E131" t="str">
            <v>Recoupment Academy</v>
          </cell>
          <cell r="F131">
            <v>124</v>
          </cell>
          <cell r="G131">
            <v>12166.879999999997</v>
          </cell>
          <cell r="H131">
            <v>3472</v>
          </cell>
        </row>
        <row r="132">
          <cell r="C132">
            <v>2040</v>
          </cell>
          <cell r="D132" t="str">
            <v>Whiteways Primary School</v>
          </cell>
          <cell r="E132" t="str">
            <v>Recoupment Academy</v>
          </cell>
          <cell r="F132">
            <v>399</v>
          </cell>
          <cell r="G132">
            <v>39149.87999999999</v>
          </cell>
          <cell r="H132">
            <v>11172</v>
          </cell>
        </row>
        <row r="133">
          <cell r="C133">
            <v>2027</v>
          </cell>
          <cell r="D133" t="str">
            <v>Wincobank Nursery and Infant Academy</v>
          </cell>
          <cell r="E133" t="str">
            <v>Recoupment Academy</v>
          </cell>
          <cell r="F133">
            <v>121</v>
          </cell>
          <cell r="G133">
            <v>11872.519999999997</v>
          </cell>
          <cell r="H133">
            <v>3388</v>
          </cell>
        </row>
        <row r="134">
          <cell r="C134">
            <v>2361</v>
          </cell>
          <cell r="D134" t="str">
            <v>Windmill Hill Primary School</v>
          </cell>
          <cell r="E134" t="str">
            <v>Recoupment Academy</v>
          </cell>
          <cell r="F134">
            <v>279</v>
          </cell>
          <cell r="G134">
            <v>27375.479999999992</v>
          </cell>
          <cell r="H134">
            <v>7812</v>
          </cell>
        </row>
        <row r="135">
          <cell r="C135">
            <v>2043</v>
          </cell>
          <cell r="D135" t="str">
            <v>Wisewood Community Primary School</v>
          </cell>
          <cell r="E135" t="str">
            <v>Recoupment Academy</v>
          </cell>
          <cell r="F135">
            <v>164</v>
          </cell>
          <cell r="G135">
            <v>16091.679999999997</v>
          </cell>
          <cell r="H135">
            <v>4592</v>
          </cell>
        </row>
        <row r="136">
          <cell r="C136">
            <v>2139</v>
          </cell>
          <cell r="D136" t="str">
            <v>Woodhouse West Primary School</v>
          </cell>
          <cell r="E136" t="str">
            <v>Recoupment Academy</v>
          </cell>
          <cell r="F136">
            <v>370</v>
          </cell>
          <cell r="G136">
            <v>36304.399999999994</v>
          </cell>
          <cell r="H136">
            <v>10360</v>
          </cell>
        </row>
        <row r="137">
          <cell r="C137">
            <v>2034</v>
          </cell>
          <cell r="D137" t="str">
            <v>Woodlands Primary School</v>
          </cell>
          <cell r="E137" t="str">
            <v>Recoupment Academy</v>
          </cell>
          <cell r="F137">
            <v>405</v>
          </cell>
          <cell r="G137">
            <v>39738.599999999991</v>
          </cell>
          <cell r="H137">
            <v>11340</v>
          </cell>
        </row>
        <row r="138">
          <cell r="C138">
            <v>2324</v>
          </cell>
          <cell r="D138" t="str">
            <v>Woodseats Primary School</v>
          </cell>
          <cell r="E138" t="str">
            <v>Recoupment Academy</v>
          </cell>
          <cell r="F138">
            <v>380</v>
          </cell>
          <cell r="G138">
            <v>37285.599999999991</v>
          </cell>
          <cell r="H138">
            <v>10640</v>
          </cell>
        </row>
        <row r="139">
          <cell r="C139">
            <v>2327</v>
          </cell>
          <cell r="D139" t="str">
            <v>Woodthorpe Primary School</v>
          </cell>
          <cell r="E139" t="str">
            <v>Recoupment Academy</v>
          </cell>
          <cell r="F139">
            <v>404</v>
          </cell>
          <cell r="G139">
            <v>39640.479999999989</v>
          </cell>
          <cell r="H139">
            <v>11312</v>
          </cell>
        </row>
        <row r="140">
          <cell r="C140">
            <v>2321</v>
          </cell>
          <cell r="D140" t="str">
            <v>Wybourn Community Primary &amp; Nursery School</v>
          </cell>
          <cell r="E140" t="str">
            <v>Recoupment Academy</v>
          </cell>
          <cell r="F140">
            <v>433</v>
          </cell>
          <cell r="G140">
            <v>42485.959999999992</v>
          </cell>
          <cell r="H140">
            <v>12124</v>
          </cell>
        </row>
        <row r="142">
          <cell r="D142" t="str">
            <v>Total Primary</v>
          </cell>
          <cell r="F142">
            <v>43043</v>
          </cell>
          <cell r="G142">
            <v>4223379.1599999992</v>
          </cell>
          <cell r="H142">
            <v>1205204</v>
          </cell>
        </row>
        <row r="143">
          <cell r="F143">
            <v>0</v>
          </cell>
        </row>
        <row r="144">
          <cell r="D144" t="str">
            <v>Secondary</v>
          </cell>
          <cell r="G144">
            <v>64.72</v>
          </cell>
          <cell r="H144">
            <v>23</v>
          </cell>
        </row>
        <row r="146">
          <cell r="C146">
            <v>5401</v>
          </cell>
          <cell r="D146" t="str">
            <v>All Saints' Catholic High School</v>
          </cell>
          <cell r="E146" t="str">
            <v>Recoupment Academy</v>
          </cell>
          <cell r="F146">
            <v>1035</v>
          </cell>
          <cell r="G146">
            <v>66985.2</v>
          </cell>
          <cell r="H146">
            <v>23805</v>
          </cell>
        </row>
        <row r="147">
          <cell r="C147">
            <v>4017</v>
          </cell>
          <cell r="D147" t="str">
            <v>Bradfield School</v>
          </cell>
          <cell r="E147" t="str">
            <v>Recoupment Academy</v>
          </cell>
          <cell r="F147">
            <v>1022</v>
          </cell>
          <cell r="G147">
            <v>66143.839999999997</v>
          </cell>
          <cell r="H147">
            <v>23506</v>
          </cell>
        </row>
        <row r="148">
          <cell r="C148">
            <v>4000</v>
          </cell>
          <cell r="D148" t="str">
            <v>Chaucer School</v>
          </cell>
          <cell r="E148" t="str">
            <v>Recoupment Academy</v>
          </cell>
          <cell r="F148">
            <v>804</v>
          </cell>
          <cell r="G148">
            <v>52034.879999999997</v>
          </cell>
          <cell r="H148">
            <v>18492</v>
          </cell>
        </row>
        <row r="149">
          <cell r="C149">
            <v>6907</v>
          </cell>
          <cell r="D149" t="str">
            <v>E-Act Parkwood Academy</v>
          </cell>
          <cell r="E149" t="str">
            <v>Recoupment Academy</v>
          </cell>
          <cell r="F149">
            <v>856</v>
          </cell>
          <cell r="G149">
            <v>55400.32</v>
          </cell>
          <cell r="H149">
            <v>19688</v>
          </cell>
        </row>
        <row r="150">
          <cell r="C150">
            <v>4012</v>
          </cell>
          <cell r="D150" t="str">
            <v>Ecclesfield School</v>
          </cell>
          <cell r="E150" t="str">
            <v>Recoupment Academy</v>
          </cell>
          <cell r="F150">
            <v>1712</v>
          </cell>
          <cell r="G150">
            <v>110800.64</v>
          </cell>
          <cell r="H150">
            <v>39376</v>
          </cell>
        </row>
        <row r="151">
          <cell r="C151">
            <v>4280</v>
          </cell>
          <cell r="D151" t="str">
            <v>Fir Vale School</v>
          </cell>
          <cell r="E151" t="str">
            <v>Recoupment Academy</v>
          </cell>
          <cell r="F151">
            <v>978</v>
          </cell>
          <cell r="G151">
            <v>63296.159999999996</v>
          </cell>
          <cell r="H151">
            <v>22494</v>
          </cell>
        </row>
        <row r="152">
          <cell r="C152">
            <v>4003</v>
          </cell>
          <cell r="D152" t="str">
            <v>Firth Park Academy</v>
          </cell>
          <cell r="E152" t="str">
            <v>Recoupment Academy</v>
          </cell>
          <cell r="F152">
            <v>1169</v>
          </cell>
          <cell r="G152">
            <v>75657.679999999993</v>
          </cell>
          <cell r="H152">
            <v>26887</v>
          </cell>
        </row>
        <row r="153">
          <cell r="C153">
            <v>4007</v>
          </cell>
          <cell r="D153" t="str">
            <v>Forge Valley School</v>
          </cell>
          <cell r="E153" t="str">
            <v>Recoupment Academy</v>
          </cell>
          <cell r="F153">
            <v>1281</v>
          </cell>
          <cell r="G153">
            <v>82906.319999999992</v>
          </cell>
          <cell r="H153">
            <v>29463</v>
          </cell>
        </row>
        <row r="154">
          <cell r="C154">
            <v>4278</v>
          </cell>
          <cell r="D154" t="str">
            <v>Handsworth Grange Community Sports College</v>
          </cell>
          <cell r="E154" t="str">
            <v>Recoupment Academy</v>
          </cell>
          <cell r="F154">
            <v>998</v>
          </cell>
          <cell r="G154">
            <v>64590.559999999998</v>
          </cell>
          <cell r="H154">
            <v>22954</v>
          </cell>
        </row>
        <row r="155">
          <cell r="C155">
            <v>4257</v>
          </cell>
          <cell r="D155" t="str">
            <v>High Storrs School</v>
          </cell>
          <cell r="E155" t="str">
            <v>Recoupment Academy</v>
          </cell>
          <cell r="F155">
            <v>1204</v>
          </cell>
          <cell r="G155">
            <v>77922.880000000005</v>
          </cell>
          <cell r="H155">
            <v>27692</v>
          </cell>
        </row>
        <row r="156">
          <cell r="C156">
            <v>4230</v>
          </cell>
          <cell r="D156" t="str">
            <v>King Ecgbert School</v>
          </cell>
          <cell r="E156" t="str">
            <v>Recoupment Academy</v>
          </cell>
          <cell r="F156">
            <v>1112</v>
          </cell>
          <cell r="G156">
            <v>71968.639999999999</v>
          </cell>
          <cell r="H156">
            <v>25576</v>
          </cell>
        </row>
        <row r="157">
          <cell r="C157">
            <v>4259</v>
          </cell>
          <cell r="D157" t="str">
            <v>King Edward VII School</v>
          </cell>
          <cell r="E157">
            <v>0</v>
          </cell>
          <cell r="F157">
            <v>1162</v>
          </cell>
          <cell r="G157">
            <v>75204.639999999999</v>
          </cell>
          <cell r="H157">
            <v>26726</v>
          </cell>
        </row>
        <row r="158">
          <cell r="C158">
            <v>4279</v>
          </cell>
          <cell r="D158" t="str">
            <v>Meadowhead School Academy Trust</v>
          </cell>
          <cell r="E158" t="str">
            <v>Recoupment Academy</v>
          </cell>
          <cell r="F158">
            <v>1629</v>
          </cell>
          <cell r="G158">
            <v>105428.88</v>
          </cell>
          <cell r="H158">
            <v>37467</v>
          </cell>
        </row>
        <row r="159">
          <cell r="C159">
            <v>4015</v>
          </cell>
          <cell r="D159" t="str">
            <v>Mercia School</v>
          </cell>
          <cell r="E159" t="str">
            <v>Recoupment Academy</v>
          </cell>
          <cell r="F159">
            <v>920</v>
          </cell>
          <cell r="G159">
            <v>59542.400000000001</v>
          </cell>
          <cell r="H159">
            <v>21160</v>
          </cell>
        </row>
        <row r="160">
          <cell r="C160">
            <v>4008</v>
          </cell>
          <cell r="D160" t="str">
            <v>Newfield Secondary School</v>
          </cell>
          <cell r="E160" t="str">
            <v>Recoupment Academy</v>
          </cell>
          <cell r="F160">
            <v>1061</v>
          </cell>
          <cell r="G160">
            <v>68667.92</v>
          </cell>
          <cell r="H160">
            <v>24403</v>
          </cell>
        </row>
        <row r="161">
          <cell r="C161">
            <v>5400</v>
          </cell>
          <cell r="D161" t="str">
            <v>Notre Dame High School</v>
          </cell>
          <cell r="E161" t="str">
            <v>Recoupment Academy</v>
          </cell>
          <cell r="F161">
            <v>1060</v>
          </cell>
          <cell r="G161">
            <v>68603.199999999997</v>
          </cell>
          <cell r="H161">
            <v>24380</v>
          </cell>
        </row>
        <row r="162">
          <cell r="C162">
            <v>4006</v>
          </cell>
          <cell r="D162" t="str">
            <v>Outwood Academy City</v>
          </cell>
          <cell r="E162" t="str">
            <v>Recoupment Academy</v>
          </cell>
          <cell r="F162">
            <v>1177</v>
          </cell>
          <cell r="G162">
            <v>76175.44</v>
          </cell>
          <cell r="H162">
            <v>27071</v>
          </cell>
        </row>
        <row r="163">
          <cell r="C163">
            <v>6905</v>
          </cell>
          <cell r="D163" t="str">
            <v>Sheffield Park Academy</v>
          </cell>
          <cell r="E163" t="str">
            <v>Recoupment Academy</v>
          </cell>
          <cell r="F163">
            <v>1096</v>
          </cell>
          <cell r="G163">
            <v>70933.119999999995</v>
          </cell>
          <cell r="H163">
            <v>25208</v>
          </cell>
        </row>
        <row r="164">
          <cell r="C164">
            <v>6906</v>
          </cell>
          <cell r="D164" t="str">
            <v>Sheffield Springs Academy</v>
          </cell>
          <cell r="E164" t="str">
            <v>Recoupment Academy</v>
          </cell>
          <cell r="F164">
            <v>1047</v>
          </cell>
          <cell r="G164">
            <v>67761.84</v>
          </cell>
          <cell r="H164">
            <v>24081</v>
          </cell>
        </row>
        <row r="165">
          <cell r="C165">
            <v>4229</v>
          </cell>
          <cell r="D165" t="str">
            <v>Silverdale School</v>
          </cell>
          <cell r="E165" t="str">
            <v>Recoupment Academy</v>
          </cell>
          <cell r="F165">
            <v>1017</v>
          </cell>
          <cell r="G165">
            <v>65820.240000000005</v>
          </cell>
          <cell r="H165">
            <v>23391</v>
          </cell>
        </row>
        <row r="166">
          <cell r="C166">
            <v>4271</v>
          </cell>
          <cell r="D166" t="str">
            <v>Stocksbridge High School</v>
          </cell>
          <cell r="E166" t="str">
            <v>Recoupment Academy</v>
          </cell>
          <cell r="F166">
            <v>796</v>
          </cell>
          <cell r="G166">
            <v>51517.120000000003</v>
          </cell>
          <cell r="H166">
            <v>18308</v>
          </cell>
        </row>
        <row r="167">
          <cell r="C167">
            <v>4234</v>
          </cell>
          <cell r="D167" t="str">
            <v>Tapton School</v>
          </cell>
          <cell r="E167" t="str">
            <v>Recoupment Academy</v>
          </cell>
          <cell r="F167">
            <v>1322</v>
          </cell>
          <cell r="G167">
            <v>85559.84</v>
          </cell>
          <cell r="H167">
            <v>30406</v>
          </cell>
        </row>
        <row r="168">
          <cell r="C168">
            <v>4276</v>
          </cell>
          <cell r="D168" t="str">
            <v>The Birley Academy</v>
          </cell>
          <cell r="E168" t="str">
            <v>Recoupment Academy</v>
          </cell>
          <cell r="F168">
            <v>1105</v>
          </cell>
          <cell r="G168">
            <v>71515.600000000006</v>
          </cell>
          <cell r="H168">
            <v>25415</v>
          </cell>
        </row>
        <row r="169">
          <cell r="C169">
            <v>4004</v>
          </cell>
          <cell r="D169" t="str">
            <v>UTC Sheffield City Centre</v>
          </cell>
          <cell r="E169" t="str">
            <v>Recoupment Academy</v>
          </cell>
          <cell r="F169">
            <v>302</v>
          </cell>
          <cell r="G169">
            <v>19545.439999999999</v>
          </cell>
          <cell r="H169">
            <v>6946</v>
          </cell>
        </row>
        <row r="170">
          <cell r="C170">
            <v>4010</v>
          </cell>
          <cell r="D170" t="str">
            <v>UTC Sheffield Olympic Legacy Park</v>
          </cell>
          <cell r="E170" t="str">
            <v>Recoupment Academy</v>
          </cell>
          <cell r="F170">
            <v>287</v>
          </cell>
          <cell r="G170">
            <v>18574.64</v>
          </cell>
          <cell r="H170">
            <v>6601</v>
          </cell>
        </row>
        <row r="171">
          <cell r="C171">
            <v>4013</v>
          </cell>
          <cell r="D171" t="str">
            <v>Westfield School</v>
          </cell>
          <cell r="E171" t="str">
            <v>Recoupment Academy</v>
          </cell>
          <cell r="F171">
            <v>1327</v>
          </cell>
          <cell r="G171">
            <v>85883.44</v>
          </cell>
          <cell r="H171">
            <v>30521</v>
          </cell>
        </row>
        <row r="172">
          <cell r="C172">
            <v>4016</v>
          </cell>
          <cell r="D172" t="str">
            <v>Yewlands Academy</v>
          </cell>
          <cell r="E172" t="str">
            <v>Recoupment Academy</v>
          </cell>
          <cell r="F172">
            <v>916</v>
          </cell>
          <cell r="G172">
            <v>59283.519999999997</v>
          </cell>
          <cell r="H172">
            <v>21068</v>
          </cell>
        </row>
        <row r="174">
          <cell r="D174" t="str">
            <v>Total Secondary</v>
          </cell>
          <cell r="F174">
            <v>28395</v>
          </cell>
          <cell r="G174">
            <v>1837724.4</v>
          </cell>
          <cell r="H174">
            <v>653085</v>
          </cell>
        </row>
        <row r="175">
          <cell r="F175">
            <v>0</v>
          </cell>
        </row>
        <row r="176">
          <cell r="D176" t="str">
            <v>Middle Deemed Secondary</v>
          </cell>
        </row>
        <row r="178">
          <cell r="C178">
            <v>4014</v>
          </cell>
          <cell r="D178" t="str">
            <v>Astrea Academy Sheffield</v>
          </cell>
          <cell r="F178">
            <v>1003</v>
          </cell>
          <cell r="G178">
            <v>72362.359999999986</v>
          </cell>
          <cell r="H178">
            <v>24184</v>
          </cell>
        </row>
        <row r="179">
          <cell r="C179">
            <v>4225</v>
          </cell>
          <cell r="D179" t="str">
            <v>Hinde House 2-16 Academy</v>
          </cell>
          <cell r="F179">
            <v>1369</v>
          </cell>
          <cell r="G179">
            <v>102496.07999999999</v>
          </cell>
          <cell r="H179">
            <v>33567</v>
          </cell>
        </row>
        <row r="180">
          <cell r="C180">
            <v>4005</v>
          </cell>
          <cell r="D180" t="str">
            <v>Oasis Academy Don Valley</v>
          </cell>
          <cell r="F180">
            <v>1092</v>
          </cell>
          <cell r="G180">
            <v>84134.44</v>
          </cell>
          <cell r="H180">
            <v>27131</v>
          </cell>
        </row>
        <row r="182">
          <cell r="C182">
            <v>0</v>
          </cell>
          <cell r="D182" t="str">
            <v>Total Middle Deemed Secondary</v>
          </cell>
          <cell r="F182">
            <v>3464</v>
          </cell>
          <cell r="G182">
            <v>258992.87999999998</v>
          </cell>
          <cell r="H182">
            <v>84882</v>
          </cell>
        </row>
        <row r="184">
          <cell r="D184" t="str">
            <v>Total All Schools</v>
          </cell>
          <cell r="F184">
            <v>74902</v>
          </cell>
          <cell r="G184">
            <v>6320096.4399999995</v>
          </cell>
          <cell r="H184">
            <v>1943171</v>
          </cell>
        </row>
        <row r="186">
          <cell r="C186">
            <v>4998</v>
          </cell>
          <cell r="D186" t="str">
            <v>Astrea Academy - Woodside x 7/12</v>
          </cell>
          <cell r="E186" t="str">
            <v>Recoupment Academy</v>
          </cell>
          <cell r="F186">
            <v>223</v>
          </cell>
          <cell r="G186">
            <v>21880.759999999995</v>
          </cell>
          <cell r="H186">
            <v>6244</v>
          </cell>
        </row>
        <row r="187">
          <cell r="C187">
            <v>4998</v>
          </cell>
          <cell r="D187" t="str">
            <v>Astrea Academy - Woodside x 7/12</v>
          </cell>
          <cell r="E187" t="str">
            <v>Recoupment Academy</v>
          </cell>
          <cell r="F187">
            <v>780</v>
          </cell>
          <cell r="G187">
            <v>50481.599999999999</v>
          </cell>
          <cell r="H187">
            <v>17940</v>
          </cell>
        </row>
        <row r="188">
          <cell r="F188">
            <v>1003</v>
          </cell>
          <cell r="G188">
            <v>72362.359999999986</v>
          </cell>
          <cell r="H188">
            <v>24184</v>
          </cell>
        </row>
        <row r="189">
          <cell r="F189">
            <v>0</v>
          </cell>
          <cell r="G189">
            <v>0</v>
          </cell>
          <cell r="H189">
            <v>0</v>
          </cell>
        </row>
        <row r="190">
          <cell r="C190">
            <v>4225</v>
          </cell>
          <cell r="D190" t="str">
            <v>Hinde House - Primary</v>
          </cell>
          <cell r="E190" t="str">
            <v>Recoupment Academy</v>
          </cell>
          <cell r="F190">
            <v>416</v>
          </cell>
          <cell r="G190">
            <v>40817.919999999991</v>
          </cell>
          <cell r="H190">
            <v>11648</v>
          </cell>
        </row>
        <row r="191">
          <cell r="C191">
            <v>4225</v>
          </cell>
          <cell r="D191" t="str">
            <v>Hinde House - Secondary</v>
          </cell>
          <cell r="E191" t="str">
            <v>Recoupment Academy</v>
          </cell>
          <cell r="F191">
            <v>953</v>
          </cell>
          <cell r="G191">
            <v>61678.159999999996</v>
          </cell>
          <cell r="H191">
            <v>21919</v>
          </cell>
        </row>
        <row r="192">
          <cell r="F192">
            <v>1369</v>
          </cell>
          <cell r="G192">
            <v>102496.07999999999</v>
          </cell>
          <cell r="H192">
            <v>33567</v>
          </cell>
        </row>
        <row r="194">
          <cell r="C194">
            <v>4005</v>
          </cell>
          <cell r="D194" t="str">
            <v>Oasis Academy Don Valley</v>
          </cell>
          <cell r="E194" t="str">
            <v>Recoupment Academy</v>
          </cell>
          <cell r="F194">
            <v>403</v>
          </cell>
          <cell r="G194">
            <v>39542.359999999993</v>
          </cell>
          <cell r="H194">
            <v>11284</v>
          </cell>
        </row>
        <row r="195">
          <cell r="C195">
            <v>4005</v>
          </cell>
          <cell r="D195" t="str">
            <v>Oasis Academy Don Valley</v>
          </cell>
          <cell r="E195" t="str">
            <v>Recoupment Academy</v>
          </cell>
          <cell r="F195">
            <v>689</v>
          </cell>
          <cell r="G195">
            <v>44592.08</v>
          </cell>
          <cell r="H195">
            <v>15847</v>
          </cell>
        </row>
        <row r="196">
          <cell r="F196">
            <v>1092</v>
          </cell>
          <cell r="G196">
            <v>84134.44</v>
          </cell>
          <cell r="H196">
            <v>27131</v>
          </cell>
        </row>
        <row r="198">
          <cell r="F198" t="str">
            <v>Special Swimming</v>
          </cell>
          <cell r="G198">
            <v>8.3000000000000007</v>
          </cell>
        </row>
        <row r="199">
          <cell r="D199" t="str">
            <v>Special</v>
          </cell>
          <cell r="E199" t="str">
            <v>Pri Places</v>
          </cell>
          <cell r="F199" t="str">
            <v>Places</v>
          </cell>
          <cell r="G199">
            <v>111.48999999999998</v>
          </cell>
          <cell r="H199">
            <v>18.350000000000001</v>
          </cell>
        </row>
        <row r="200">
          <cell r="G200">
            <v>1.0000000000000002</v>
          </cell>
          <cell r="H200">
            <v>0.16458875235447129</v>
          </cell>
        </row>
        <row r="201">
          <cell r="C201">
            <v>7023</v>
          </cell>
          <cell r="D201" t="str">
            <v>Archdale (Norfolk Park) NIJ</v>
          </cell>
          <cell r="E201">
            <v>98</v>
          </cell>
          <cell r="F201">
            <v>98</v>
          </cell>
          <cell r="G201">
            <v>10926.019999999999</v>
          </cell>
          <cell r="H201">
            <v>1798.3000000000002</v>
          </cell>
        </row>
        <row r="202">
          <cell r="C202">
            <v>7038</v>
          </cell>
          <cell r="D202" t="str">
            <v>Becton</v>
          </cell>
          <cell r="E202">
            <v>0</v>
          </cell>
          <cell r="F202">
            <v>80</v>
          </cell>
          <cell r="G202">
            <v>8255.1999999999989</v>
          </cell>
          <cell r="H202">
            <v>1468</v>
          </cell>
        </row>
        <row r="203">
          <cell r="C203">
            <v>5950</v>
          </cell>
          <cell r="D203" t="str">
            <v>Kenwood</v>
          </cell>
          <cell r="E203">
            <v>0</v>
          </cell>
          <cell r="F203">
            <v>249.58333333333334</v>
          </cell>
          <cell r="G203">
            <v>25754.504166666662</v>
          </cell>
          <cell r="H203">
            <v>4579.854166666667</v>
          </cell>
        </row>
        <row r="204">
          <cell r="C204">
            <v>7010</v>
          </cell>
          <cell r="D204" t="str">
            <v>Bents Green</v>
          </cell>
          <cell r="E204">
            <v>0</v>
          </cell>
          <cell r="F204">
            <v>322</v>
          </cell>
          <cell r="G204">
            <v>33227.179999999993</v>
          </cell>
          <cell r="H204">
            <v>5908.7000000000007</v>
          </cell>
        </row>
        <row r="205">
          <cell r="C205">
            <v>7000</v>
          </cell>
          <cell r="D205" t="str">
            <v>Discovery</v>
          </cell>
          <cell r="E205">
            <v>111</v>
          </cell>
          <cell r="F205">
            <v>111</v>
          </cell>
          <cell r="G205">
            <v>12375.389999999998</v>
          </cell>
          <cell r="H205">
            <v>2036.8500000000001</v>
          </cell>
        </row>
        <row r="206">
          <cell r="C206">
            <v>7002</v>
          </cell>
          <cell r="D206" t="str">
            <v>Willow Park (Heritage Park) Academy - TEAM</v>
          </cell>
          <cell r="E206">
            <v>24</v>
          </cell>
          <cell r="F206">
            <v>100</v>
          </cell>
          <cell r="G206">
            <v>10518.199999999999</v>
          </cell>
          <cell r="H206">
            <v>1835.0000000000002</v>
          </cell>
        </row>
        <row r="207">
          <cell r="C207">
            <v>7001</v>
          </cell>
          <cell r="D207" t="str">
            <v>Lotus Academy (Holgate) Nexus</v>
          </cell>
          <cell r="E207">
            <v>23</v>
          </cell>
          <cell r="F207">
            <v>97.916666666666671</v>
          </cell>
          <cell r="G207">
            <v>10294.920833333332</v>
          </cell>
          <cell r="H207">
            <v>1796.7708333333335</v>
          </cell>
        </row>
        <row r="208">
          <cell r="C208">
            <v>7036</v>
          </cell>
          <cell r="D208" t="str">
            <v>Mossbrook IJ</v>
          </cell>
          <cell r="E208">
            <v>179</v>
          </cell>
          <cell r="F208">
            <v>179</v>
          </cell>
          <cell r="G208">
            <v>19956.71</v>
          </cell>
          <cell r="H208">
            <v>3284.65</v>
          </cell>
        </row>
        <row r="209">
          <cell r="C209">
            <v>7043</v>
          </cell>
          <cell r="D209" t="str">
            <v>Seven Hills</v>
          </cell>
          <cell r="E209">
            <v>0</v>
          </cell>
          <cell r="F209">
            <v>247</v>
          </cell>
          <cell r="G209">
            <v>25487.929999999997</v>
          </cell>
          <cell r="H209">
            <v>4532.4500000000007</v>
          </cell>
        </row>
        <row r="210">
          <cell r="C210">
            <v>7024</v>
          </cell>
          <cell r="D210" t="str">
            <v>Talbot Sec</v>
          </cell>
          <cell r="E210">
            <v>0</v>
          </cell>
          <cell r="F210">
            <v>249</v>
          </cell>
          <cell r="G210">
            <v>25694.309999999998</v>
          </cell>
          <cell r="H210">
            <v>4569.1500000000005</v>
          </cell>
        </row>
        <row r="211">
          <cell r="C211">
            <v>7013</v>
          </cell>
          <cell r="D211" t="str">
            <v>The Rowan IJ</v>
          </cell>
          <cell r="E211">
            <v>100</v>
          </cell>
          <cell r="F211">
            <v>100</v>
          </cell>
          <cell r="G211">
            <v>11148.999999999998</v>
          </cell>
          <cell r="H211">
            <v>1835.0000000000002</v>
          </cell>
        </row>
        <row r="212">
          <cell r="C212">
            <v>7026</v>
          </cell>
          <cell r="D212" t="str">
            <v>Woolley  Wood NIJ</v>
          </cell>
          <cell r="E212">
            <v>103</v>
          </cell>
          <cell r="F212">
            <v>103</v>
          </cell>
          <cell r="G212">
            <v>11483.469999999998</v>
          </cell>
          <cell r="H212">
            <v>1890.0500000000002</v>
          </cell>
        </row>
        <row r="214">
          <cell r="D214" t="str">
            <v>Total Special</v>
          </cell>
          <cell r="E214">
            <v>638</v>
          </cell>
          <cell r="F214">
            <v>1936.5</v>
          </cell>
          <cell r="G214">
            <v>205122.83499999996</v>
          </cell>
          <cell r="H214">
            <v>35534.775000000009</v>
          </cell>
        </row>
        <row r="215">
          <cell r="F215">
            <v>0</v>
          </cell>
          <cell r="G215">
            <v>0</v>
          </cell>
          <cell r="H215">
            <v>0</v>
          </cell>
        </row>
        <row r="216">
          <cell r="D216" t="str">
            <v>TOTAL ALL SCHOOLS</v>
          </cell>
          <cell r="F216">
            <v>76838.5</v>
          </cell>
          <cell r="G216">
            <v>6525219.2749999994</v>
          </cell>
          <cell r="H216">
            <v>1978705.7749999999</v>
          </cell>
        </row>
        <row r="217">
          <cell r="G217">
            <v>0</v>
          </cell>
        </row>
        <row r="219">
          <cell r="G219" t="str">
            <v>Add Deleg</v>
          </cell>
          <cell r="H219" t="str">
            <v>De-deleg</v>
          </cell>
        </row>
        <row r="220">
          <cell r="D220" t="str">
            <v>Maintained</v>
          </cell>
          <cell r="E220">
            <v>197.91666666666788</v>
          </cell>
          <cell r="F220">
            <v>20437</v>
          </cell>
          <cell r="G220">
            <v>1977032.5</v>
          </cell>
          <cell r="H220">
            <v>553900.30000000005</v>
          </cell>
        </row>
        <row r="221">
          <cell r="D221" t="str">
            <v>Academies</v>
          </cell>
          <cell r="F221">
            <v>56401.5</v>
          </cell>
          <cell r="G221">
            <v>4548186.7749999994</v>
          </cell>
          <cell r="H221">
            <v>1424805.4750000001</v>
          </cell>
        </row>
        <row r="222">
          <cell r="D222" t="str">
            <v>Total</v>
          </cell>
          <cell r="F222">
            <v>76838.5</v>
          </cell>
          <cell r="G222">
            <v>6525219.2749999994</v>
          </cell>
          <cell r="H222">
            <v>1978705.7750000001</v>
          </cell>
        </row>
        <row r="228">
          <cell r="D228" t="str">
            <v>Primary</v>
          </cell>
          <cell r="F228">
            <v>44085</v>
          </cell>
          <cell r="G228">
            <v>4325620.1999999993</v>
          </cell>
          <cell r="H228">
            <v>1234380</v>
          </cell>
        </row>
        <row r="229">
          <cell r="D229" t="str">
            <v>Secondary</v>
          </cell>
          <cell r="F229">
            <v>30817</v>
          </cell>
          <cell r="G229">
            <v>1994476.24</v>
          </cell>
          <cell r="H229">
            <v>708791</v>
          </cell>
        </row>
        <row r="230">
          <cell r="D230" t="str">
            <v>Special</v>
          </cell>
          <cell r="F230">
            <v>1936.5</v>
          </cell>
          <cell r="G230">
            <v>205122.83499999996</v>
          </cell>
          <cell r="H230">
            <v>35534.775000000009</v>
          </cell>
        </row>
        <row r="231">
          <cell r="F231">
            <v>76838.5</v>
          </cell>
          <cell r="G231">
            <v>6525219.2749999994</v>
          </cell>
          <cell r="H231">
            <v>1978705.7749999999</v>
          </cell>
        </row>
        <row r="232">
          <cell r="F232">
            <v>0</v>
          </cell>
          <cell r="G232">
            <v>0</v>
          </cell>
          <cell r="H232">
            <v>0</v>
          </cell>
        </row>
        <row r="233">
          <cell r="D233" t="str">
            <v>Primary</v>
          </cell>
        </row>
        <row r="234">
          <cell r="D234" t="str">
            <v>Maintained</v>
          </cell>
          <cell r="F234">
            <v>17977</v>
          </cell>
          <cell r="G234">
            <v>1763903.2400000002</v>
          </cell>
          <cell r="H234">
            <v>503356</v>
          </cell>
        </row>
        <row r="235">
          <cell r="D235" t="str">
            <v>Academies</v>
          </cell>
          <cell r="F235">
            <v>26108</v>
          </cell>
          <cell r="G235">
            <v>2561716.9599999995</v>
          </cell>
          <cell r="H235">
            <v>731024</v>
          </cell>
        </row>
        <row r="236">
          <cell r="D236" t="str">
            <v>Total</v>
          </cell>
          <cell r="F236">
            <v>44085</v>
          </cell>
          <cell r="G236">
            <v>4325620.1999999993</v>
          </cell>
          <cell r="H236">
            <v>1234380</v>
          </cell>
        </row>
        <row r="237">
          <cell r="F237">
            <v>0</v>
          </cell>
          <cell r="G237">
            <v>5.8207660913467407E-11</v>
          </cell>
          <cell r="H237">
            <v>0</v>
          </cell>
        </row>
        <row r="238">
          <cell r="D238" t="str">
            <v>Secondary</v>
          </cell>
        </row>
        <row r="239">
          <cell r="D239" t="str">
            <v>Maintained</v>
          </cell>
          <cell r="F239">
            <v>1162</v>
          </cell>
          <cell r="G239">
            <v>75204.639999999999</v>
          </cell>
          <cell r="H239">
            <v>26726</v>
          </cell>
        </row>
        <row r="240">
          <cell r="D240" t="str">
            <v>Academies</v>
          </cell>
          <cell r="F240">
            <v>29655</v>
          </cell>
          <cell r="G240">
            <v>1919271.6000000003</v>
          </cell>
          <cell r="H240">
            <v>682065</v>
          </cell>
        </row>
        <row r="241">
          <cell r="D241" t="str">
            <v>Total</v>
          </cell>
          <cell r="F241">
            <v>30817</v>
          </cell>
          <cell r="G241">
            <v>1994476.2400000002</v>
          </cell>
          <cell r="H241">
            <v>708791</v>
          </cell>
        </row>
        <row r="242">
          <cell r="F242">
            <v>0</v>
          </cell>
          <cell r="G242">
            <v>3.1286617740988731E-10</v>
          </cell>
          <cell r="H242">
            <v>0</v>
          </cell>
        </row>
        <row r="244">
          <cell r="D244" t="str">
            <v>Primary</v>
          </cell>
        </row>
        <row r="245">
          <cell r="D245" t="str">
            <v>Maintained</v>
          </cell>
          <cell r="F245">
            <v>17977</v>
          </cell>
          <cell r="G245">
            <v>1763903.2400000002</v>
          </cell>
          <cell r="H245">
            <v>503356</v>
          </cell>
        </row>
        <row r="246">
          <cell r="D246" t="str">
            <v>Academies</v>
          </cell>
          <cell r="F246">
            <v>26108</v>
          </cell>
          <cell r="G246">
            <v>2561716.9599999995</v>
          </cell>
          <cell r="H246">
            <v>731024</v>
          </cell>
        </row>
        <row r="247">
          <cell r="D247" t="str">
            <v>Total</v>
          </cell>
          <cell r="F247">
            <v>44085</v>
          </cell>
          <cell r="G247">
            <v>4325620.1999999993</v>
          </cell>
          <cell r="H247">
            <v>1234380</v>
          </cell>
        </row>
        <row r="248">
          <cell r="F248">
            <v>0</v>
          </cell>
          <cell r="G248">
            <v>5.8207660913467407E-11</v>
          </cell>
          <cell r="H248">
            <v>0</v>
          </cell>
        </row>
        <row r="249">
          <cell r="D249" t="str">
            <v>Secondary</v>
          </cell>
        </row>
        <row r="250">
          <cell r="D250" t="str">
            <v>Maintained</v>
          </cell>
          <cell r="F250">
            <v>1162</v>
          </cell>
          <cell r="G250">
            <v>75204.639999999999</v>
          </cell>
          <cell r="H250">
            <v>26726</v>
          </cell>
        </row>
        <row r="251">
          <cell r="D251" t="str">
            <v>Academies</v>
          </cell>
          <cell r="F251">
            <v>29655</v>
          </cell>
          <cell r="G251">
            <v>1919271.6000000003</v>
          </cell>
          <cell r="H251">
            <v>682065</v>
          </cell>
        </row>
        <row r="252">
          <cell r="D252" t="str">
            <v>Total</v>
          </cell>
          <cell r="F252">
            <v>30817</v>
          </cell>
          <cell r="G252">
            <v>1994476.2400000002</v>
          </cell>
          <cell r="H252">
            <v>708791</v>
          </cell>
        </row>
        <row r="254">
          <cell r="D254" t="str">
            <v>Total All Schools Excl. Special</v>
          </cell>
          <cell r="F254">
            <v>74902</v>
          </cell>
          <cell r="G254">
            <v>6320096.4399999995</v>
          </cell>
          <cell r="H254">
            <v>1943171</v>
          </cell>
        </row>
        <row r="255">
          <cell r="F255">
            <v>74902</v>
          </cell>
          <cell r="G255">
            <v>6320096.4399999995</v>
          </cell>
          <cell r="H255">
            <v>1943171</v>
          </cell>
        </row>
        <row r="256">
          <cell r="G256">
            <v>0</v>
          </cell>
          <cell r="H256">
            <v>0</v>
          </cell>
        </row>
        <row r="257">
          <cell r="D257" t="str">
            <v>Maintained</v>
          </cell>
          <cell r="F257">
            <v>20437</v>
          </cell>
          <cell r="G257">
            <v>1977032.5</v>
          </cell>
          <cell r="H257">
            <v>553900.30000000005</v>
          </cell>
        </row>
        <row r="258">
          <cell r="D258" t="str">
            <v>Academies</v>
          </cell>
          <cell r="F258">
            <v>56401.5</v>
          </cell>
          <cell r="G258">
            <v>4548186.7749999994</v>
          </cell>
          <cell r="H258">
            <v>1424805.4750000001</v>
          </cell>
        </row>
        <row r="259">
          <cell r="D259" t="str">
            <v>Total</v>
          </cell>
          <cell r="F259">
            <v>76838.5</v>
          </cell>
          <cell r="G259">
            <v>6525219.2749999994</v>
          </cell>
          <cell r="H259">
            <v>1978705.7750000001</v>
          </cell>
        </row>
        <row r="260">
          <cell r="F260">
            <v>0</v>
          </cell>
          <cell r="G260">
            <v>0</v>
          </cell>
          <cell r="H260">
            <v>0</v>
          </cell>
        </row>
        <row r="262">
          <cell r="H262">
            <v>518365.52500000002</v>
          </cell>
        </row>
      </sheetData>
      <sheetData sheetId="17"/>
      <sheetData sheetId="18">
        <row r="1">
          <cell r="F1" t="str">
            <v>Secondary AWPU Funding</v>
          </cell>
          <cell r="G1" t="str">
            <v>2025-26</v>
          </cell>
        </row>
        <row r="4">
          <cell r="E4" t="str">
            <v>DfE</v>
          </cell>
          <cell r="F4" t="str">
            <v>School</v>
          </cell>
          <cell r="G4" t="str">
            <v>KS3</v>
          </cell>
          <cell r="H4" t="str">
            <v>KS4</v>
          </cell>
          <cell r="I4" t="str">
            <v>Total</v>
          </cell>
        </row>
        <row r="6">
          <cell r="E6">
            <v>5401</v>
          </cell>
          <cell r="F6" t="str">
            <v>All Saints' Catholic High School</v>
          </cell>
          <cell r="G6">
            <v>621</v>
          </cell>
          <cell r="H6">
            <v>414</v>
          </cell>
          <cell r="I6">
            <v>1035</v>
          </cell>
        </row>
        <row r="7">
          <cell r="E7">
            <v>4017</v>
          </cell>
          <cell r="F7" t="str">
            <v>Bradfield School</v>
          </cell>
          <cell r="G7">
            <v>622</v>
          </cell>
          <cell r="H7">
            <v>400</v>
          </cell>
          <cell r="I7">
            <v>1022</v>
          </cell>
        </row>
        <row r="8">
          <cell r="E8">
            <v>4000</v>
          </cell>
          <cell r="F8" t="str">
            <v>Chaucer School</v>
          </cell>
          <cell r="G8">
            <v>473</v>
          </cell>
          <cell r="H8">
            <v>331</v>
          </cell>
          <cell r="I8">
            <v>804</v>
          </cell>
        </row>
        <row r="9">
          <cell r="E9">
            <v>6907</v>
          </cell>
          <cell r="F9" t="str">
            <v>E-Act Parkwood Academy</v>
          </cell>
          <cell r="G9">
            <v>521</v>
          </cell>
          <cell r="H9">
            <v>335</v>
          </cell>
          <cell r="I9">
            <v>856</v>
          </cell>
        </row>
        <row r="10">
          <cell r="E10">
            <v>4012</v>
          </cell>
          <cell r="F10" t="str">
            <v>Ecclesfield School</v>
          </cell>
          <cell r="G10">
            <v>1017</v>
          </cell>
          <cell r="H10">
            <v>695</v>
          </cell>
          <cell r="I10">
            <v>1712</v>
          </cell>
        </row>
        <row r="11">
          <cell r="E11">
            <v>4280</v>
          </cell>
          <cell r="F11" t="str">
            <v>Fir Vale School</v>
          </cell>
          <cell r="G11">
            <v>588</v>
          </cell>
          <cell r="H11">
            <v>390</v>
          </cell>
          <cell r="I11">
            <v>978</v>
          </cell>
        </row>
        <row r="12">
          <cell r="E12">
            <v>4003</v>
          </cell>
          <cell r="F12" t="str">
            <v>Firth Park Academy</v>
          </cell>
          <cell r="G12">
            <v>718</v>
          </cell>
          <cell r="H12">
            <v>451</v>
          </cell>
          <cell r="I12">
            <v>1169</v>
          </cell>
        </row>
        <row r="13">
          <cell r="E13">
            <v>4007</v>
          </cell>
          <cell r="F13" t="str">
            <v>Forge Valley School</v>
          </cell>
          <cell r="G13">
            <v>772</v>
          </cell>
          <cell r="H13">
            <v>509</v>
          </cell>
          <cell r="I13">
            <v>1281</v>
          </cell>
        </row>
        <row r="14">
          <cell r="E14">
            <v>4278</v>
          </cell>
          <cell r="F14" t="str">
            <v>Handsworth Grange Community Sports College</v>
          </cell>
          <cell r="G14">
            <v>599</v>
          </cell>
          <cell r="H14">
            <v>399</v>
          </cell>
          <cell r="I14">
            <v>998</v>
          </cell>
        </row>
        <row r="15">
          <cell r="E15">
            <v>4257</v>
          </cell>
          <cell r="F15" t="str">
            <v>High Storrs School</v>
          </cell>
          <cell r="G15">
            <v>727</v>
          </cell>
          <cell r="H15">
            <v>477</v>
          </cell>
          <cell r="I15">
            <v>1204</v>
          </cell>
        </row>
        <row r="16">
          <cell r="E16">
            <v>4230</v>
          </cell>
          <cell r="F16" t="str">
            <v>King Ecgbert School</v>
          </cell>
          <cell r="G16">
            <v>699</v>
          </cell>
          <cell r="H16">
            <v>413</v>
          </cell>
          <cell r="I16">
            <v>1112</v>
          </cell>
        </row>
        <row r="17">
          <cell r="E17">
            <v>4259</v>
          </cell>
          <cell r="F17" t="str">
            <v>King Edward VII School</v>
          </cell>
          <cell r="G17">
            <v>698</v>
          </cell>
          <cell r="H17">
            <v>464</v>
          </cell>
          <cell r="I17">
            <v>1162</v>
          </cell>
        </row>
        <row r="18">
          <cell r="E18">
            <v>4279</v>
          </cell>
          <cell r="F18" t="str">
            <v>Meadowhead School Academy Trust</v>
          </cell>
          <cell r="G18">
            <v>975</v>
          </cell>
          <cell r="H18">
            <v>654</v>
          </cell>
          <cell r="I18">
            <v>1629</v>
          </cell>
        </row>
        <row r="19">
          <cell r="E19">
            <v>4015</v>
          </cell>
          <cell r="F19" t="str">
            <v>Mercia School</v>
          </cell>
          <cell r="G19">
            <v>564</v>
          </cell>
          <cell r="H19">
            <v>356</v>
          </cell>
          <cell r="I19">
            <v>920</v>
          </cell>
        </row>
        <row r="20">
          <cell r="E20">
            <v>4008</v>
          </cell>
          <cell r="F20" t="str">
            <v>Newfield Secondary School</v>
          </cell>
          <cell r="G20">
            <v>650</v>
          </cell>
          <cell r="H20">
            <v>411</v>
          </cell>
          <cell r="I20">
            <v>1061</v>
          </cell>
        </row>
        <row r="21">
          <cell r="E21">
            <v>5400</v>
          </cell>
          <cell r="F21" t="str">
            <v>Notre Dame High School</v>
          </cell>
          <cell r="G21">
            <v>638</v>
          </cell>
          <cell r="H21">
            <v>422</v>
          </cell>
          <cell r="I21">
            <v>1060</v>
          </cell>
        </row>
        <row r="22">
          <cell r="E22">
            <v>4006</v>
          </cell>
          <cell r="F22" t="str">
            <v>Outwood Academy City</v>
          </cell>
          <cell r="G22">
            <v>723</v>
          </cell>
          <cell r="H22">
            <v>454</v>
          </cell>
          <cell r="I22">
            <v>1177</v>
          </cell>
        </row>
        <row r="23">
          <cell r="E23">
            <v>6905</v>
          </cell>
          <cell r="F23" t="str">
            <v>Sheffield Park Academy</v>
          </cell>
          <cell r="G23">
            <v>686</v>
          </cell>
          <cell r="H23">
            <v>410</v>
          </cell>
          <cell r="I23">
            <v>1096</v>
          </cell>
        </row>
        <row r="24">
          <cell r="E24">
            <v>6906</v>
          </cell>
          <cell r="F24" t="str">
            <v>Sheffield Springs Academy</v>
          </cell>
          <cell r="G24">
            <v>660</v>
          </cell>
          <cell r="H24">
            <v>387</v>
          </cell>
          <cell r="I24">
            <v>1047</v>
          </cell>
        </row>
        <row r="25">
          <cell r="E25">
            <v>4229</v>
          </cell>
          <cell r="F25" t="str">
            <v>Silverdale School</v>
          </cell>
          <cell r="G25">
            <v>662</v>
          </cell>
          <cell r="H25">
            <v>355</v>
          </cell>
          <cell r="I25">
            <v>1017</v>
          </cell>
        </row>
        <row r="26">
          <cell r="E26">
            <v>4271</v>
          </cell>
          <cell r="F26" t="str">
            <v>Stocksbridge High School</v>
          </cell>
          <cell r="G26">
            <v>496</v>
          </cell>
          <cell r="H26">
            <v>300</v>
          </cell>
          <cell r="I26">
            <v>796</v>
          </cell>
        </row>
        <row r="27">
          <cell r="E27">
            <v>4234</v>
          </cell>
          <cell r="F27" t="str">
            <v>Tapton School</v>
          </cell>
          <cell r="G27">
            <v>797</v>
          </cell>
          <cell r="H27">
            <v>525</v>
          </cell>
          <cell r="I27">
            <v>1322</v>
          </cell>
        </row>
        <row r="28">
          <cell r="E28">
            <v>4276</v>
          </cell>
          <cell r="F28" t="str">
            <v>The Birley Academy</v>
          </cell>
          <cell r="G28">
            <v>665</v>
          </cell>
          <cell r="H28">
            <v>440</v>
          </cell>
          <cell r="I28">
            <v>1105</v>
          </cell>
        </row>
        <row r="29">
          <cell r="E29">
            <v>4004</v>
          </cell>
          <cell r="F29" t="str">
            <v>UTC Sheffield City Centre</v>
          </cell>
          <cell r="G29">
            <v>103</v>
          </cell>
          <cell r="H29">
            <v>199</v>
          </cell>
          <cell r="I29">
            <v>302</v>
          </cell>
        </row>
        <row r="30">
          <cell r="E30">
            <v>4010</v>
          </cell>
          <cell r="F30" t="str">
            <v>UTC Sheffield Olympic Legacy Park</v>
          </cell>
          <cell r="G30">
            <v>93</v>
          </cell>
          <cell r="H30">
            <v>194</v>
          </cell>
          <cell r="I30">
            <v>287</v>
          </cell>
        </row>
        <row r="31">
          <cell r="E31">
            <v>4013</v>
          </cell>
          <cell r="F31" t="str">
            <v>Westfield School</v>
          </cell>
          <cell r="G31">
            <v>818</v>
          </cell>
          <cell r="H31">
            <v>509</v>
          </cell>
          <cell r="I31">
            <v>1327</v>
          </cell>
        </row>
        <row r="32">
          <cell r="E32">
            <v>4016</v>
          </cell>
          <cell r="F32" t="str">
            <v>Yewlands Academy</v>
          </cell>
          <cell r="G32">
            <v>577</v>
          </cell>
          <cell r="H32">
            <v>339</v>
          </cell>
          <cell r="I32">
            <v>916</v>
          </cell>
        </row>
        <row r="34">
          <cell r="F34" t="str">
            <v>Total Secondary</v>
          </cell>
          <cell r="G34">
            <v>17162</v>
          </cell>
          <cell r="H34">
            <v>11233</v>
          </cell>
          <cell r="I34">
            <v>28395</v>
          </cell>
        </row>
        <row r="36">
          <cell r="F36" t="str">
            <v>Middle Deemed Secondary</v>
          </cell>
        </row>
        <row r="38">
          <cell r="E38">
            <v>4014</v>
          </cell>
          <cell r="F38" t="str">
            <v>Astrea Academy Sheffield</v>
          </cell>
          <cell r="G38">
            <v>484</v>
          </cell>
          <cell r="H38">
            <v>296</v>
          </cell>
          <cell r="I38">
            <v>780</v>
          </cell>
        </row>
        <row r="39">
          <cell r="E39">
            <v>4225</v>
          </cell>
          <cell r="F39" t="str">
            <v>Hinde House 2-16 Academy</v>
          </cell>
          <cell r="G39">
            <v>574</v>
          </cell>
          <cell r="H39">
            <v>379</v>
          </cell>
          <cell r="I39">
            <v>953</v>
          </cell>
        </row>
        <row r="40">
          <cell r="E40">
            <v>4005</v>
          </cell>
          <cell r="F40" t="str">
            <v>Oasis Academy Don Valley</v>
          </cell>
          <cell r="G40">
            <v>453</v>
          </cell>
          <cell r="H40">
            <v>236</v>
          </cell>
          <cell r="I40">
            <v>689</v>
          </cell>
        </row>
        <row r="42">
          <cell r="F42" t="str">
            <v>Total Middle Deemed Secondary</v>
          </cell>
          <cell r="G42">
            <v>1511</v>
          </cell>
          <cell r="H42">
            <v>911</v>
          </cell>
          <cell r="I42">
            <v>2422</v>
          </cell>
        </row>
        <row r="44">
          <cell r="F44" t="str">
            <v>Total Secondary</v>
          </cell>
          <cell r="G44">
            <v>18673</v>
          </cell>
          <cell r="H44">
            <v>12144</v>
          </cell>
          <cell r="I44">
            <v>30817</v>
          </cell>
        </row>
        <row r="45">
          <cell r="I45">
            <v>0</v>
          </cell>
        </row>
      </sheetData>
      <sheetData sheetId="19">
        <row r="3">
          <cell r="F3" t="str">
            <v>High Incidence SEN</v>
          </cell>
          <cell r="G3" t="str">
            <v>2025-26</v>
          </cell>
        </row>
        <row r="4">
          <cell r="F4" t="str">
            <v xml:space="preserve">Funding Allocated by Low Prior Attainment </v>
          </cell>
        </row>
        <row r="5">
          <cell r="E5">
            <v>1</v>
          </cell>
          <cell r="F5">
            <v>2</v>
          </cell>
          <cell r="G5">
            <v>3</v>
          </cell>
          <cell r="H5">
            <v>4</v>
          </cell>
          <cell r="I5">
            <v>5</v>
          </cell>
          <cell r="J5">
            <v>6</v>
          </cell>
          <cell r="K5">
            <v>7</v>
          </cell>
          <cell r="N5">
            <v>8</v>
          </cell>
          <cell r="O5">
            <v>9</v>
          </cell>
          <cell r="P5">
            <v>10</v>
          </cell>
          <cell r="Q5">
            <v>11</v>
          </cell>
          <cell r="R5">
            <v>12</v>
          </cell>
          <cell r="S5">
            <v>13</v>
          </cell>
          <cell r="U5">
            <v>14</v>
          </cell>
          <cell r="V5">
            <v>15</v>
          </cell>
          <cell r="W5">
            <v>16</v>
          </cell>
          <cell r="X5">
            <v>17</v>
          </cell>
          <cell r="Z5">
            <v>18</v>
          </cell>
          <cell r="AA5">
            <v>19</v>
          </cell>
        </row>
        <row r="6">
          <cell r="E6" t="str">
            <v>DfE No.</v>
          </cell>
          <cell r="F6" t="str">
            <v>School</v>
          </cell>
          <cell r="G6" t="str">
            <v>Pupils NOR</v>
          </cell>
          <cell r="H6" t="str">
            <v>Recep</v>
          </cell>
          <cell r="I6" t="str">
            <v>NOR Y1-6</v>
          </cell>
          <cell r="N6" t="str">
            <v>check breakdown &lt;&gt; NOR</v>
          </cell>
          <cell r="O6" t="str">
            <v>Orig. Low Attain Y1-6 under new EYSFP %</v>
          </cell>
          <cell r="P6" t="str">
            <v>Low Attain Y1-6 under new EYSFP %</v>
          </cell>
          <cell r="S6" t="str">
            <v>No. of Low Attain Pupils Y1-6</v>
          </cell>
          <cell r="Z6" t="str">
            <v>Low Attaining Pupils</v>
          </cell>
          <cell r="AA6" t="str">
            <v>2025-26 Allocation</v>
          </cell>
        </row>
        <row r="7">
          <cell r="O7">
            <v>1</v>
          </cell>
          <cell r="P7">
            <v>1</v>
          </cell>
          <cell r="AA7" t="str">
            <v>£</v>
          </cell>
        </row>
        <row r="8">
          <cell r="G8">
            <v>6</v>
          </cell>
          <cell r="H8">
            <v>14</v>
          </cell>
          <cell r="I8">
            <v>15</v>
          </cell>
          <cell r="O8">
            <v>45</v>
          </cell>
          <cell r="P8" t="str">
            <v>Weighted</v>
          </cell>
          <cell r="X8" t="str">
            <v>check apt</v>
          </cell>
        </row>
        <row r="9">
          <cell r="E9">
            <v>2001</v>
          </cell>
          <cell r="F9" t="str">
            <v>Abbey Lane Primary School</v>
          </cell>
          <cell r="G9">
            <v>534</v>
          </cell>
          <cell r="H9">
            <v>72</v>
          </cell>
          <cell r="I9">
            <v>462</v>
          </cell>
          <cell r="N9">
            <v>0</v>
          </cell>
          <cell r="O9">
            <v>0.23892383658008653</v>
          </cell>
          <cell r="P9">
            <v>0.23892383658008653</v>
          </cell>
          <cell r="S9">
            <v>110.38281249999999</v>
          </cell>
          <cell r="U9">
            <v>0</v>
          </cell>
          <cell r="W9">
            <v>0</v>
          </cell>
          <cell r="X9">
            <v>127.5853287337662</v>
          </cell>
          <cell r="Z9">
            <v>127.58532873376622</v>
          </cell>
          <cell r="AA9">
            <v>149912.76126217531</v>
          </cell>
        </row>
        <row r="10">
          <cell r="E10">
            <v>2046</v>
          </cell>
          <cell r="F10" t="str">
            <v>Abbeyfield Primary Academy</v>
          </cell>
          <cell r="G10">
            <v>392</v>
          </cell>
          <cell r="H10">
            <v>42</v>
          </cell>
          <cell r="I10">
            <v>350</v>
          </cell>
          <cell r="N10">
            <v>0</v>
          </cell>
          <cell r="O10">
            <v>0.38083538083538082</v>
          </cell>
          <cell r="P10">
            <v>0.38083538083538082</v>
          </cell>
          <cell r="S10">
            <v>133.29238329238328</v>
          </cell>
          <cell r="U10">
            <v>0</v>
          </cell>
          <cell r="W10">
            <v>0</v>
          </cell>
          <cell r="X10">
            <v>149.28746928746929</v>
          </cell>
          <cell r="Z10">
            <v>149.28746928746926</v>
          </cell>
          <cell r="AA10">
            <v>175412.77641277638</v>
          </cell>
        </row>
        <row r="11">
          <cell r="E11">
            <v>2048</v>
          </cell>
          <cell r="F11" t="str">
            <v>Acres Hill Community Primary School</v>
          </cell>
          <cell r="G11">
            <v>209</v>
          </cell>
          <cell r="H11">
            <v>21</v>
          </cell>
          <cell r="I11">
            <v>188</v>
          </cell>
          <cell r="N11">
            <v>0</v>
          </cell>
          <cell r="O11">
            <v>0.50007013192183603</v>
          </cell>
          <cell r="P11">
            <v>0.50007013192183603</v>
          </cell>
          <cell r="S11">
            <v>94.013184801305172</v>
          </cell>
          <cell r="U11">
            <v>0</v>
          </cell>
          <cell r="W11">
            <v>0</v>
          </cell>
          <cell r="X11">
            <v>104.51465757166373</v>
          </cell>
          <cell r="Z11">
            <v>104.51465757166373</v>
          </cell>
          <cell r="AA11">
            <v>122804.72264670489</v>
          </cell>
        </row>
        <row r="12">
          <cell r="E12">
            <v>2342</v>
          </cell>
          <cell r="F12" t="str">
            <v>Angram Bank Primary School</v>
          </cell>
          <cell r="G12">
            <v>187</v>
          </cell>
          <cell r="H12">
            <v>24</v>
          </cell>
          <cell r="I12">
            <v>163</v>
          </cell>
          <cell r="N12">
            <v>0</v>
          </cell>
          <cell r="O12">
            <v>0.28035714285714286</v>
          </cell>
          <cell r="P12">
            <v>0.28035714285714286</v>
          </cell>
          <cell r="S12">
            <v>45.698214285714286</v>
          </cell>
          <cell r="U12">
            <v>0</v>
          </cell>
          <cell r="W12">
            <v>0</v>
          </cell>
          <cell r="X12">
            <v>52.426785714285714</v>
          </cell>
          <cell r="Z12">
            <v>52.426785714285714</v>
          </cell>
          <cell r="AA12">
            <v>61601.473214285717</v>
          </cell>
        </row>
        <row r="13">
          <cell r="E13">
            <v>2343</v>
          </cell>
          <cell r="F13" t="str">
            <v>Anns Grove Primary School</v>
          </cell>
          <cell r="G13">
            <v>372</v>
          </cell>
          <cell r="H13">
            <v>57</v>
          </cell>
          <cell r="I13">
            <v>315</v>
          </cell>
          <cell r="N13">
            <v>0</v>
          </cell>
          <cell r="O13">
            <v>0.34608303493007214</v>
          </cell>
          <cell r="P13">
            <v>0.34608303493007214</v>
          </cell>
          <cell r="S13">
            <v>109.01615600297272</v>
          </cell>
          <cell r="U13">
            <v>0</v>
          </cell>
          <cell r="W13">
            <v>0</v>
          </cell>
          <cell r="X13">
            <v>128.74288899398684</v>
          </cell>
          <cell r="Z13">
            <v>128.74288899398684</v>
          </cell>
          <cell r="AA13">
            <v>151272.89456793453</v>
          </cell>
        </row>
        <row r="14">
          <cell r="E14">
            <v>3429</v>
          </cell>
          <cell r="F14" t="str">
            <v>Arbourthorne Community Primary School</v>
          </cell>
          <cell r="G14">
            <v>419</v>
          </cell>
          <cell r="H14">
            <v>60</v>
          </cell>
          <cell r="I14">
            <v>359</v>
          </cell>
          <cell r="N14">
            <v>0</v>
          </cell>
          <cell r="O14">
            <v>0.60829089087417543</v>
          </cell>
          <cell r="P14">
            <v>0.60829089087417543</v>
          </cell>
          <cell r="S14">
            <v>218.37642982382897</v>
          </cell>
          <cell r="U14">
            <v>0</v>
          </cell>
          <cell r="W14">
            <v>0</v>
          </cell>
          <cell r="X14">
            <v>254.87388327627951</v>
          </cell>
          <cell r="Z14">
            <v>254.87388327627951</v>
          </cell>
          <cell r="AA14">
            <v>299476.81284962845</v>
          </cell>
        </row>
        <row r="15">
          <cell r="E15">
            <v>2340</v>
          </cell>
          <cell r="F15" t="str">
            <v>Athelstan Primary School</v>
          </cell>
          <cell r="G15">
            <v>606</v>
          </cell>
          <cell r="H15">
            <v>69</v>
          </cell>
          <cell r="I15">
            <v>537</v>
          </cell>
          <cell r="N15">
            <v>0</v>
          </cell>
          <cell r="O15">
            <v>0.2904492566257274</v>
          </cell>
          <cell r="P15">
            <v>0.2904492566257274</v>
          </cell>
          <cell r="S15">
            <v>155.97125080801561</v>
          </cell>
          <cell r="U15">
            <v>0</v>
          </cell>
          <cell r="W15">
            <v>0</v>
          </cell>
          <cell r="X15">
            <v>176.0122495151908</v>
          </cell>
          <cell r="Z15">
            <v>176.0122495151908</v>
          </cell>
          <cell r="AA15">
            <v>206814.3931803492</v>
          </cell>
        </row>
        <row r="16">
          <cell r="E16">
            <v>2281</v>
          </cell>
          <cell r="F16" t="str">
            <v>Ballifield Primary School</v>
          </cell>
          <cell r="G16">
            <v>413</v>
          </cell>
          <cell r="H16">
            <v>59</v>
          </cell>
          <cell r="I16">
            <v>354</v>
          </cell>
          <cell r="N16">
            <v>0</v>
          </cell>
          <cell r="O16">
            <v>0.33827110389610399</v>
          </cell>
          <cell r="P16">
            <v>0.33827110389610399</v>
          </cell>
          <cell r="S16">
            <v>119.74797077922081</v>
          </cell>
          <cell r="U16">
            <v>0</v>
          </cell>
          <cell r="W16">
            <v>0</v>
          </cell>
          <cell r="X16">
            <v>139.70596590909093</v>
          </cell>
          <cell r="Z16">
            <v>139.70596590909093</v>
          </cell>
          <cell r="AA16">
            <v>164154.50994318185</v>
          </cell>
        </row>
        <row r="17">
          <cell r="E17">
            <v>2052</v>
          </cell>
          <cell r="F17" t="str">
            <v>Bankwood Community Primary School</v>
          </cell>
          <cell r="G17">
            <v>366</v>
          </cell>
          <cell r="H17">
            <v>37</v>
          </cell>
          <cell r="I17">
            <v>329</v>
          </cell>
          <cell r="N17">
            <v>0</v>
          </cell>
          <cell r="O17">
            <v>0.48675324675324672</v>
          </cell>
          <cell r="P17">
            <v>0.48675324675324672</v>
          </cell>
          <cell r="S17">
            <v>160.14181818181817</v>
          </cell>
          <cell r="U17">
            <v>0</v>
          </cell>
          <cell r="W17">
            <v>0</v>
          </cell>
          <cell r="X17">
            <v>178.1516883116883</v>
          </cell>
          <cell r="Z17">
            <v>178.1516883116883</v>
          </cell>
          <cell r="AA17">
            <v>209328.23376623375</v>
          </cell>
        </row>
        <row r="18">
          <cell r="E18">
            <v>2274</v>
          </cell>
          <cell r="F18" t="str">
            <v>Beck Primary School</v>
          </cell>
          <cell r="G18">
            <v>612</v>
          </cell>
          <cell r="H18">
            <v>80</v>
          </cell>
          <cell r="I18">
            <v>532</v>
          </cell>
          <cell r="N18">
            <v>0</v>
          </cell>
          <cell r="O18">
            <v>0.44769330734243001</v>
          </cell>
          <cell r="P18">
            <v>0.44769330734243001</v>
          </cell>
          <cell r="S18">
            <v>238.17283950617278</v>
          </cell>
          <cell r="U18">
            <v>0</v>
          </cell>
          <cell r="W18">
            <v>0</v>
          </cell>
          <cell r="X18">
            <v>273.98830409356719</v>
          </cell>
          <cell r="Z18">
            <v>273.98830409356719</v>
          </cell>
          <cell r="AA18">
            <v>321936.25730994146</v>
          </cell>
        </row>
        <row r="19">
          <cell r="E19">
            <v>2241</v>
          </cell>
          <cell r="F19" t="str">
            <v>Beighton Nursery Infant School</v>
          </cell>
          <cell r="G19">
            <v>219</v>
          </cell>
          <cell r="H19">
            <v>63</v>
          </cell>
          <cell r="I19">
            <v>156</v>
          </cell>
          <cell r="N19">
            <v>0</v>
          </cell>
          <cell r="O19">
            <v>0.20915032679738557</v>
          </cell>
          <cell r="P19">
            <v>0.20915032679738557</v>
          </cell>
          <cell r="S19">
            <v>32.627450980392148</v>
          </cell>
          <cell r="U19">
            <v>0</v>
          </cell>
          <cell r="W19">
            <v>0</v>
          </cell>
          <cell r="X19">
            <v>45.803921568627437</v>
          </cell>
          <cell r="Z19">
            <v>45.803921568627437</v>
          </cell>
          <cell r="AA19">
            <v>53819.607843137237</v>
          </cell>
        </row>
        <row r="20">
          <cell r="E20">
            <v>2353</v>
          </cell>
          <cell r="F20" t="str">
            <v>Birley Primary Academy</v>
          </cell>
          <cell r="G20">
            <v>510</v>
          </cell>
          <cell r="H20">
            <v>65</v>
          </cell>
          <cell r="I20">
            <v>445</v>
          </cell>
          <cell r="N20">
            <v>0</v>
          </cell>
          <cell r="O20">
            <v>0.27023824414025016</v>
          </cell>
          <cell r="P20">
            <v>0.27023824414025016</v>
          </cell>
          <cell r="S20">
            <v>120.25601864241132</v>
          </cell>
          <cell r="U20">
            <v>0</v>
          </cell>
          <cell r="W20">
            <v>0</v>
          </cell>
          <cell r="X20">
            <v>137.82150451152759</v>
          </cell>
          <cell r="Z20">
            <v>137.82150451152759</v>
          </cell>
          <cell r="AA20">
            <v>161940.26780104492</v>
          </cell>
        </row>
        <row r="21">
          <cell r="E21">
            <v>2323</v>
          </cell>
          <cell r="F21" t="str">
            <v>Birley Spa Primary Academy</v>
          </cell>
          <cell r="G21">
            <v>293</v>
          </cell>
          <cell r="H21">
            <v>27</v>
          </cell>
          <cell r="I21">
            <v>266</v>
          </cell>
          <cell r="N21">
            <v>0</v>
          </cell>
          <cell r="O21">
            <v>0.30308880308880309</v>
          </cell>
          <cell r="P21">
            <v>0.30308880308880309</v>
          </cell>
          <cell r="S21">
            <v>80.621621621621628</v>
          </cell>
          <cell r="U21">
            <v>0</v>
          </cell>
          <cell r="W21">
            <v>0</v>
          </cell>
          <cell r="X21">
            <v>88.8050193050193</v>
          </cell>
          <cell r="Z21">
            <v>88.8050193050193</v>
          </cell>
          <cell r="AA21">
            <v>104345.89768339768</v>
          </cell>
        </row>
        <row r="22">
          <cell r="E22">
            <v>2328</v>
          </cell>
          <cell r="F22" t="str">
            <v>Bradfield Dungworth Primary School</v>
          </cell>
          <cell r="G22">
            <v>131</v>
          </cell>
          <cell r="H22">
            <v>15</v>
          </cell>
          <cell r="I22">
            <v>116</v>
          </cell>
          <cell r="N22">
            <v>0</v>
          </cell>
          <cell r="O22">
            <v>0.18931731984829336</v>
          </cell>
          <cell r="P22">
            <v>0.18931731984829336</v>
          </cell>
          <cell r="S22">
            <v>21.960809102402031</v>
          </cell>
          <cell r="U22">
            <v>0</v>
          </cell>
          <cell r="W22">
            <v>0</v>
          </cell>
          <cell r="X22">
            <v>24.800568900126432</v>
          </cell>
          <cell r="Z22">
            <v>24.800568900126432</v>
          </cell>
          <cell r="AA22">
            <v>29140.668457648557</v>
          </cell>
        </row>
        <row r="23">
          <cell r="E23">
            <v>2233</v>
          </cell>
          <cell r="F23" t="str">
            <v>Bradway Primary School</v>
          </cell>
          <cell r="G23">
            <v>404</v>
          </cell>
          <cell r="H23">
            <v>51</v>
          </cell>
          <cell r="I23">
            <v>353</v>
          </cell>
          <cell r="N23">
            <v>0</v>
          </cell>
          <cell r="O23">
            <v>0.28432567608324105</v>
          </cell>
          <cell r="P23">
            <v>0.28432567608324105</v>
          </cell>
          <cell r="S23">
            <v>100.36696365738409</v>
          </cell>
          <cell r="U23">
            <v>0</v>
          </cell>
          <cell r="W23">
            <v>0</v>
          </cell>
          <cell r="X23">
            <v>114.86757313762938</v>
          </cell>
          <cell r="Z23">
            <v>114.86757313762938</v>
          </cell>
          <cell r="AA23">
            <v>134969.39843671452</v>
          </cell>
        </row>
        <row r="24">
          <cell r="E24">
            <v>2014</v>
          </cell>
          <cell r="F24" t="str">
            <v>Brightside Nursery and Infant School</v>
          </cell>
          <cell r="G24">
            <v>169</v>
          </cell>
          <cell r="H24">
            <v>56</v>
          </cell>
          <cell r="I24">
            <v>113</v>
          </cell>
          <cell r="N24">
            <v>0</v>
          </cell>
          <cell r="O24">
            <v>0.40366972477064234</v>
          </cell>
          <cell r="P24">
            <v>0.40366972477064234</v>
          </cell>
          <cell r="S24">
            <v>45.614678899082584</v>
          </cell>
          <cell r="U24">
            <v>0</v>
          </cell>
          <cell r="W24">
            <v>0</v>
          </cell>
          <cell r="X24">
            <v>68.220183486238554</v>
          </cell>
          <cell r="Z24">
            <v>68.220183486238554</v>
          </cell>
          <cell r="AA24">
            <v>80158.715596330294</v>
          </cell>
        </row>
        <row r="25">
          <cell r="E25">
            <v>2246</v>
          </cell>
          <cell r="F25" t="str">
            <v>Brook House Junior</v>
          </cell>
          <cell r="G25">
            <v>324</v>
          </cell>
          <cell r="H25">
            <v>0</v>
          </cell>
          <cell r="I25">
            <v>324</v>
          </cell>
          <cell r="N25">
            <v>0</v>
          </cell>
          <cell r="O25">
            <v>0.2267910504985996</v>
          </cell>
          <cell r="P25">
            <v>0.2267910504985996</v>
          </cell>
          <cell r="S25">
            <v>73.48030036154627</v>
          </cell>
          <cell r="U25">
            <v>0</v>
          </cell>
          <cell r="W25">
            <v>0</v>
          </cell>
          <cell r="X25">
            <v>73.48030036154627</v>
          </cell>
          <cell r="Z25">
            <v>73.48030036154627</v>
          </cell>
          <cell r="AA25">
            <v>86339.352924816863</v>
          </cell>
        </row>
        <row r="26">
          <cell r="E26">
            <v>5204</v>
          </cell>
          <cell r="F26" t="str">
            <v>Broomhill Infant School</v>
          </cell>
          <cell r="G26">
            <v>109</v>
          </cell>
          <cell r="H26">
            <v>36</v>
          </cell>
          <cell r="I26">
            <v>73</v>
          </cell>
          <cell r="N26">
            <v>0</v>
          </cell>
          <cell r="O26">
            <v>0.31884057971014518</v>
          </cell>
          <cell r="P26">
            <v>0.31884057971014518</v>
          </cell>
          <cell r="S26">
            <v>23.2753623188406</v>
          </cell>
          <cell r="U26">
            <v>0</v>
          </cell>
          <cell r="W26">
            <v>0</v>
          </cell>
          <cell r="X26">
            <v>34.753623188405825</v>
          </cell>
          <cell r="Z26">
            <v>34.753623188405825</v>
          </cell>
          <cell r="AA26">
            <v>40835.507246376845</v>
          </cell>
        </row>
        <row r="27">
          <cell r="E27">
            <v>2325</v>
          </cell>
          <cell r="F27" t="str">
            <v>Brunswick Community Primary School</v>
          </cell>
          <cell r="G27">
            <v>415</v>
          </cell>
          <cell r="H27">
            <v>59</v>
          </cell>
          <cell r="I27">
            <v>356</v>
          </cell>
          <cell r="N27">
            <v>0</v>
          </cell>
          <cell r="O27">
            <v>0.34569646740667237</v>
          </cell>
          <cell r="P27">
            <v>0.34569646740667237</v>
          </cell>
          <cell r="S27">
            <v>123.06794239677536</v>
          </cell>
          <cell r="U27">
            <v>0</v>
          </cell>
          <cell r="W27">
            <v>0</v>
          </cell>
          <cell r="X27">
            <v>143.46403397376903</v>
          </cell>
          <cell r="Z27">
            <v>143.46403397376903</v>
          </cell>
          <cell r="AA27">
            <v>168570.23991917862</v>
          </cell>
        </row>
        <row r="28">
          <cell r="E28">
            <v>2095</v>
          </cell>
          <cell r="F28" t="str">
            <v>Byron Wood Primary Academy</v>
          </cell>
          <cell r="G28">
            <v>403</v>
          </cell>
          <cell r="H28">
            <v>58</v>
          </cell>
          <cell r="I28">
            <v>345</v>
          </cell>
          <cell r="N28">
            <v>0</v>
          </cell>
          <cell r="O28">
            <v>0.37988400488400514</v>
          </cell>
          <cell r="P28">
            <v>0.37988400488400514</v>
          </cell>
          <cell r="S28">
            <v>131.05998168498178</v>
          </cell>
          <cell r="U28">
            <v>0</v>
          </cell>
          <cell r="W28">
            <v>0</v>
          </cell>
          <cell r="X28">
            <v>153.09325396825406</v>
          </cell>
          <cell r="Z28">
            <v>153.09325396825406</v>
          </cell>
          <cell r="AA28">
            <v>179884.57341269852</v>
          </cell>
        </row>
        <row r="29">
          <cell r="E29">
            <v>2344</v>
          </cell>
          <cell r="F29" t="str">
            <v>Carfield Primary School</v>
          </cell>
          <cell r="G29">
            <v>536</v>
          </cell>
          <cell r="H29">
            <v>56</v>
          </cell>
          <cell r="I29">
            <v>480</v>
          </cell>
          <cell r="N29">
            <v>0</v>
          </cell>
          <cell r="O29">
            <v>0.29219284786970401</v>
          </cell>
          <cell r="P29">
            <v>0.29219284786970401</v>
          </cell>
          <cell r="S29">
            <v>140.25256697745792</v>
          </cell>
          <cell r="U29">
            <v>0</v>
          </cell>
          <cell r="W29">
            <v>0</v>
          </cell>
          <cell r="X29">
            <v>156.61536645816136</v>
          </cell>
          <cell r="Z29">
            <v>156.61536645816136</v>
          </cell>
          <cell r="AA29">
            <v>184023.0555883396</v>
          </cell>
        </row>
        <row r="30">
          <cell r="E30">
            <v>2023</v>
          </cell>
          <cell r="F30" t="str">
            <v>Carter Knowle Junior School</v>
          </cell>
          <cell r="G30">
            <v>235</v>
          </cell>
          <cell r="H30">
            <v>0</v>
          </cell>
          <cell r="I30">
            <v>235</v>
          </cell>
          <cell r="N30">
            <v>0</v>
          </cell>
          <cell r="O30">
            <v>0.19612440101826917</v>
          </cell>
          <cell r="P30">
            <v>0.19612440101826917</v>
          </cell>
          <cell r="S30">
            <v>46.089234239293255</v>
          </cell>
          <cell r="U30">
            <v>0</v>
          </cell>
          <cell r="W30">
            <v>0</v>
          </cell>
          <cell r="X30">
            <v>46.089234239293255</v>
          </cell>
          <cell r="Z30">
            <v>46.089234239293255</v>
          </cell>
          <cell r="AA30">
            <v>54154.850231169577</v>
          </cell>
        </row>
        <row r="31">
          <cell r="E31">
            <v>2354</v>
          </cell>
          <cell r="F31" t="str">
            <v>Charnock Hall Primary Academy</v>
          </cell>
          <cell r="G31">
            <v>400</v>
          </cell>
          <cell r="H31">
            <v>55</v>
          </cell>
          <cell r="I31">
            <v>345</v>
          </cell>
          <cell r="N31">
            <v>0</v>
          </cell>
          <cell r="O31">
            <v>0.2694379158293867</v>
          </cell>
          <cell r="P31">
            <v>0.2694379158293867</v>
          </cell>
          <cell r="S31">
            <v>92.956080961138412</v>
          </cell>
          <cell r="U31">
            <v>0</v>
          </cell>
          <cell r="W31">
            <v>0</v>
          </cell>
          <cell r="X31">
            <v>107.77516633175468</v>
          </cell>
          <cell r="Z31">
            <v>107.77516633175468</v>
          </cell>
          <cell r="AA31">
            <v>126635.82043981174</v>
          </cell>
        </row>
        <row r="32">
          <cell r="E32">
            <v>5200</v>
          </cell>
          <cell r="F32" t="str">
            <v>Clifford All Saints CofE Primary School</v>
          </cell>
          <cell r="G32">
            <v>159</v>
          </cell>
          <cell r="H32">
            <v>13</v>
          </cell>
          <cell r="I32">
            <v>146</v>
          </cell>
          <cell r="N32">
            <v>0</v>
          </cell>
          <cell r="O32">
            <v>0.28852394143252852</v>
          </cell>
          <cell r="P32">
            <v>0.28852394143252852</v>
          </cell>
          <cell r="S32">
            <v>42.124495449149165</v>
          </cell>
          <cell r="U32">
            <v>0</v>
          </cell>
          <cell r="W32">
            <v>0</v>
          </cell>
          <cell r="X32">
            <v>45.875306687772031</v>
          </cell>
          <cell r="Z32">
            <v>45.875306687772031</v>
          </cell>
          <cell r="AA32">
            <v>53903.485358132137</v>
          </cell>
        </row>
        <row r="33">
          <cell r="E33">
            <v>2312</v>
          </cell>
          <cell r="F33" t="str">
            <v>Coit Primary School</v>
          </cell>
          <cell r="G33">
            <v>206</v>
          </cell>
          <cell r="H33">
            <v>30</v>
          </cell>
          <cell r="I33">
            <v>176</v>
          </cell>
          <cell r="N33">
            <v>0</v>
          </cell>
          <cell r="O33">
            <v>0.20355078447563968</v>
          </cell>
          <cell r="P33">
            <v>0.20355078447563968</v>
          </cell>
          <cell r="S33">
            <v>35.82493806771258</v>
          </cell>
          <cell r="U33">
            <v>0</v>
          </cell>
          <cell r="W33">
            <v>0</v>
          </cell>
          <cell r="X33">
            <v>41.931461601981773</v>
          </cell>
          <cell r="Z33">
            <v>41.931461601981766</v>
          </cell>
          <cell r="AA33">
            <v>49269.467382328578</v>
          </cell>
        </row>
        <row r="34">
          <cell r="E34">
            <v>2026</v>
          </cell>
          <cell r="F34" t="str">
            <v>Concord Junior Academy</v>
          </cell>
          <cell r="G34">
            <v>179</v>
          </cell>
          <cell r="H34">
            <v>0</v>
          </cell>
          <cell r="I34">
            <v>179</v>
          </cell>
          <cell r="N34">
            <v>0</v>
          </cell>
          <cell r="O34">
            <v>0.39622641509433976</v>
          </cell>
          <cell r="P34">
            <v>0.39622641509433976</v>
          </cell>
          <cell r="S34">
            <v>70.924528301886824</v>
          </cell>
          <cell r="U34">
            <v>0</v>
          </cell>
          <cell r="W34">
            <v>0</v>
          </cell>
          <cell r="X34">
            <v>70.924528301886824</v>
          </cell>
          <cell r="Z34">
            <v>70.924528301886824</v>
          </cell>
          <cell r="AA34">
            <v>83336.320754717017</v>
          </cell>
        </row>
        <row r="35">
          <cell r="E35">
            <v>3422</v>
          </cell>
          <cell r="F35" t="str">
            <v>Deepcar St John's Church of England Junior School</v>
          </cell>
          <cell r="G35">
            <v>175</v>
          </cell>
          <cell r="H35">
            <v>0</v>
          </cell>
          <cell r="I35">
            <v>175</v>
          </cell>
          <cell r="N35">
            <v>0</v>
          </cell>
          <cell r="O35">
            <v>0.24787194017918002</v>
          </cell>
          <cell r="P35">
            <v>0.24787194017918002</v>
          </cell>
          <cell r="S35">
            <v>43.377589531356506</v>
          </cell>
          <cell r="U35">
            <v>0</v>
          </cell>
          <cell r="W35">
            <v>0</v>
          </cell>
          <cell r="X35">
            <v>43.377589531356506</v>
          </cell>
          <cell r="Z35">
            <v>43.377589531356506</v>
          </cell>
          <cell r="AA35">
            <v>50968.667699343896</v>
          </cell>
        </row>
        <row r="36">
          <cell r="E36">
            <v>2283</v>
          </cell>
          <cell r="F36" t="str">
            <v>Dobcroft Infant School</v>
          </cell>
          <cell r="G36">
            <v>266</v>
          </cell>
          <cell r="H36">
            <v>88</v>
          </cell>
          <cell r="I36">
            <v>178</v>
          </cell>
          <cell r="N36">
            <v>0</v>
          </cell>
          <cell r="O36">
            <v>0.16477272727272699</v>
          </cell>
          <cell r="P36">
            <v>0.16477272727272699</v>
          </cell>
          <cell r="S36">
            <v>29.329545454545404</v>
          </cell>
          <cell r="U36">
            <v>0</v>
          </cell>
          <cell r="W36">
            <v>0</v>
          </cell>
          <cell r="X36">
            <v>43.829545454545382</v>
          </cell>
          <cell r="Z36">
            <v>43.829545454545382</v>
          </cell>
          <cell r="AA36">
            <v>51499.715909090824</v>
          </cell>
        </row>
        <row r="37">
          <cell r="E37">
            <v>2239</v>
          </cell>
          <cell r="F37" t="str">
            <v>Dobcroft Junior School</v>
          </cell>
          <cell r="G37">
            <v>379</v>
          </cell>
          <cell r="H37">
            <v>0</v>
          </cell>
          <cell r="I37">
            <v>379</v>
          </cell>
          <cell r="N37">
            <v>0</v>
          </cell>
          <cell r="O37">
            <v>0.1640445676839852</v>
          </cell>
          <cell r="P37">
            <v>0.1640445676839852</v>
          </cell>
          <cell r="S37">
            <v>62.172891152230392</v>
          </cell>
          <cell r="U37">
            <v>0</v>
          </cell>
          <cell r="W37">
            <v>0</v>
          </cell>
          <cell r="X37">
            <v>62.172891152230392</v>
          </cell>
          <cell r="Z37">
            <v>62.172891152230392</v>
          </cell>
          <cell r="AA37">
            <v>73053.14710387071</v>
          </cell>
        </row>
        <row r="38">
          <cell r="E38">
            <v>2364</v>
          </cell>
          <cell r="F38" t="str">
            <v>Dore Primary School</v>
          </cell>
          <cell r="G38">
            <v>449</v>
          </cell>
          <cell r="H38">
            <v>60</v>
          </cell>
          <cell r="I38">
            <v>389</v>
          </cell>
          <cell r="N38">
            <v>0</v>
          </cell>
          <cell r="O38">
            <v>0.21021980440866661</v>
          </cell>
          <cell r="P38">
            <v>0.21021980440866661</v>
          </cell>
          <cell r="S38">
            <v>81.77550391497131</v>
          </cell>
          <cell r="U38">
            <v>0</v>
          </cell>
          <cell r="W38">
            <v>0</v>
          </cell>
          <cell r="X38">
            <v>94.388692179491315</v>
          </cell>
          <cell r="Z38">
            <v>94.388692179491315</v>
          </cell>
          <cell r="AA38">
            <v>110906.7133109023</v>
          </cell>
        </row>
        <row r="39">
          <cell r="E39">
            <v>2016</v>
          </cell>
          <cell r="F39" t="str">
            <v>E-ACT Pathways Academy</v>
          </cell>
          <cell r="G39">
            <v>369</v>
          </cell>
          <cell r="H39">
            <v>40</v>
          </cell>
          <cell r="I39">
            <v>329</v>
          </cell>
          <cell r="N39">
            <v>0</v>
          </cell>
          <cell r="O39">
            <v>0.37925462281132388</v>
          </cell>
          <cell r="P39">
            <v>0.37925462281132388</v>
          </cell>
          <cell r="S39">
            <v>124.77477090492556</v>
          </cell>
          <cell r="U39">
            <v>0</v>
          </cell>
          <cell r="W39">
            <v>0</v>
          </cell>
          <cell r="X39">
            <v>139.94495581737851</v>
          </cell>
          <cell r="Z39">
            <v>139.94495581737851</v>
          </cell>
          <cell r="AA39">
            <v>164435.32308541975</v>
          </cell>
        </row>
        <row r="40">
          <cell r="E40">
            <v>2206</v>
          </cell>
          <cell r="F40" t="str">
            <v>Ecclesall Primary School</v>
          </cell>
          <cell r="G40">
            <v>629</v>
          </cell>
          <cell r="H40">
            <v>90</v>
          </cell>
          <cell r="I40">
            <v>539</v>
          </cell>
          <cell r="N40">
            <v>0</v>
          </cell>
          <cell r="O40">
            <v>0.15568097677440818</v>
          </cell>
          <cell r="P40">
            <v>0.15568097677440818</v>
          </cell>
          <cell r="S40">
            <v>83.912046481406009</v>
          </cell>
          <cell r="U40">
            <v>0</v>
          </cell>
          <cell r="W40">
            <v>0</v>
          </cell>
          <cell r="X40">
            <v>97.923334391102742</v>
          </cell>
          <cell r="Z40">
            <v>97.923334391102742</v>
          </cell>
          <cell r="AA40">
            <v>115059.91790954572</v>
          </cell>
        </row>
        <row r="41">
          <cell r="E41">
            <v>2080</v>
          </cell>
          <cell r="F41" t="str">
            <v>Ecclesfield Primary School</v>
          </cell>
          <cell r="G41">
            <v>405</v>
          </cell>
          <cell r="H41">
            <v>59</v>
          </cell>
          <cell r="I41">
            <v>346</v>
          </cell>
          <cell r="N41">
            <v>0</v>
          </cell>
          <cell r="O41">
            <v>0.33897984368572603</v>
          </cell>
          <cell r="P41">
            <v>0.33897984368572603</v>
          </cell>
          <cell r="S41">
            <v>117.28702591526121</v>
          </cell>
          <cell r="U41">
            <v>0</v>
          </cell>
          <cell r="W41">
            <v>0</v>
          </cell>
          <cell r="X41">
            <v>137.28683669271905</v>
          </cell>
          <cell r="Z41">
            <v>137.28683669271905</v>
          </cell>
          <cell r="AA41">
            <v>161312.0331139449</v>
          </cell>
        </row>
        <row r="42">
          <cell r="E42">
            <v>2024</v>
          </cell>
          <cell r="F42" t="str">
            <v>Emmanuel Anglican/Methodist Junior School</v>
          </cell>
          <cell r="G42">
            <v>158</v>
          </cell>
          <cell r="H42">
            <v>0</v>
          </cell>
          <cell r="I42">
            <v>158</v>
          </cell>
          <cell r="N42">
            <v>0</v>
          </cell>
          <cell r="O42">
            <v>0.48735475051264543</v>
          </cell>
          <cell r="P42">
            <v>0.48735475051264543</v>
          </cell>
          <cell r="S42">
            <v>77.002050580997974</v>
          </cell>
          <cell r="U42">
            <v>0</v>
          </cell>
          <cell r="W42">
            <v>0</v>
          </cell>
          <cell r="X42">
            <v>77.002050580997974</v>
          </cell>
          <cell r="Z42">
            <v>77.002050580997974</v>
          </cell>
          <cell r="AA42">
            <v>90477.409432672619</v>
          </cell>
        </row>
        <row r="43">
          <cell r="E43">
            <v>2028</v>
          </cell>
          <cell r="F43" t="str">
            <v>Emmaus Catholic and CofE Primary School</v>
          </cell>
          <cell r="G43">
            <v>307</v>
          </cell>
          <cell r="H43">
            <v>45</v>
          </cell>
          <cell r="I43">
            <v>262</v>
          </cell>
          <cell r="N43">
            <v>0</v>
          </cell>
          <cell r="O43">
            <v>0.43622369533300714</v>
          </cell>
          <cell r="P43">
            <v>0.43622369533300714</v>
          </cell>
          <cell r="S43">
            <v>114.29060817724788</v>
          </cell>
          <cell r="U43">
            <v>0</v>
          </cell>
          <cell r="W43">
            <v>0</v>
          </cell>
          <cell r="X43">
            <v>133.9206744672332</v>
          </cell>
          <cell r="Z43">
            <v>133.9206744672332</v>
          </cell>
          <cell r="AA43">
            <v>157356.79249899901</v>
          </cell>
        </row>
        <row r="44">
          <cell r="E44">
            <v>2010</v>
          </cell>
          <cell r="F44" t="str">
            <v>Fox Hill Primary</v>
          </cell>
          <cell r="G44">
            <v>263</v>
          </cell>
          <cell r="H44">
            <v>27</v>
          </cell>
          <cell r="I44">
            <v>236</v>
          </cell>
          <cell r="N44">
            <v>0</v>
          </cell>
          <cell r="O44">
            <v>0.33199966658331215</v>
          </cell>
          <cell r="P44">
            <v>0.33199966658331215</v>
          </cell>
          <cell r="S44">
            <v>78.351921313661663</v>
          </cell>
          <cell r="U44">
            <v>0</v>
          </cell>
          <cell r="W44">
            <v>0</v>
          </cell>
          <cell r="X44">
            <v>87.315912311411097</v>
          </cell>
          <cell r="Z44">
            <v>87.315912311411097</v>
          </cell>
          <cell r="AA44">
            <v>102596.19696590804</v>
          </cell>
        </row>
        <row r="45">
          <cell r="E45">
            <v>2036</v>
          </cell>
          <cell r="F45" t="str">
            <v>Gleadless Primary School</v>
          </cell>
          <cell r="G45">
            <v>398</v>
          </cell>
          <cell r="H45">
            <v>53</v>
          </cell>
          <cell r="I45">
            <v>345</v>
          </cell>
          <cell r="N45">
            <v>0</v>
          </cell>
          <cell r="O45">
            <v>0.30174551058697374</v>
          </cell>
          <cell r="P45">
            <v>0.30174551058697374</v>
          </cell>
          <cell r="S45">
            <v>104.10220115250594</v>
          </cell>
          <cell r="U45">
            <v>0</v>
          </cell>
          <cell r="W45">
            <v>0</v>
          </cell>
          <cell r="X45">
            <v>120.09471321361555</v>
          </cell>
          <cell r="Z45">
            <v>120.09471321361555</v>
          </cell>
          <cell r="AA45">
            <v>141111.28802599828</v>
          </cell>
        </row>
        <row r="46">
          <cell r="E46">
            <v>2305</v>
          </cell>
          <cell r="F46" t="str">
            <v>Greengate Lane Academy</v>
          </cell>
          <cell r="G46">
            <v>174</v>
          </cell>
          <cell r="H46">
            <v>18</v>
          </cell>
          <cell r="I46">
            <v>156</v>
          </cell>
          <cell r="N46">
            <v>0</v>
          </cell>
          <cell r="O46">
            <v>0.23873899037297727</v>
          </cell>
          <cell r="P46">
            <v>0.23873899037297727</v>
          </cell>
          <cell r="S46">
            <v>37.243282498184456</v>
          </cell>
          <cell r="U46">
            <v>0</v>
          </cell>
          <cell r="W46">
            <v>0</v>
          </cell>
          <cell r="X46">
            <v>41.540584324898049</v>
          </cell>
          <cell r="Z46">
            <v>41.540584324898049</v>
          </cell>
          <cell r="AA46">
            <v>48810.18658175521</v>
          </cell>
        </row>
        <row r="47">
          <cell r="E47">
            <v>2341</v>
          </cell>
          <cell r="F47" t="str">
            <v>Greenhill Primary School</v>
          </cell>
          <cell r="G47">
            <v>486</v>
          </cell>
          <cell r="H47">
            <v>76</v>
          </cell>
          <cell r="I47">
            <v>410</v>
          </cell>
          <cell r="N47">
            <v>0</v>
          </cell>
          <cell r="O47">
            <v>0.42432973189275713</v>
          </cell>
          <cell r="P47">
            <v>0.42432973189275713</v>
          </cell>
          <cell r="S47">
            <v>173.97519007603043</v>
          </cell>
          <cell r="U47">
            <v>0</v>
          </cell>
          <cell r="W47">
            <v>0</v>
          </cell>
          <cell r="X47">
            <v>206.22424969987998</v>
          </cell>
          <cell r="Z47">
            <v>206.22424969987998</v>
          </cell>
          <cell r="AA47">
            <v>242313.49339735898</v>
          </cell>
        </row>
        <row r="48">
          <cell r="E48">
            <v>2296</v>
          </cell>
          <cell r="F48" t="str">
            <v>Grenoside Community Primary School</v>
          </cell>
          <cell r="G48">
            <v>329</v>
          </cell>
          <cell r="H48">
            <v>52</v>
          </cell>
          <cell r="I48">
            <v>277</v>
          </cell>
          <cell r="N48">
            <v>0</v>
          </cell>
          <cell r="O48">
            <v>0.19964579505768218</v>
          </cell>
          <cell r="P48">
            <v>0.19964579505768218</v>
          </cell>
          <cell r="S48">
            <v>55.301885230977966</v>
          </cell>
          <cell r="U48">
            <v>0</v>
          </cell>
          <cell r="W48">
            <v>0</v>
          </cell>
          <cell r="X48">
            <v>65.683466573977441</v>
          </cell>
          <cell r="Z48">
            <v>65.683466573977441</v>
          </cell>
          <cell r="AA48">
            <v>77178.073224423497</v>
          </cell>
        </row>
        <row r="49">
          <cell r="E49">
            <v>2356</v>
          </cell>
          <cell r="F49" t="str">
            <v>Greystones Primary School</v>
          </cell>
          <cell r="G49">
            <v>631</v>
          </cell>
          <cell r="H49">
            <v>89</v>
          </cell>
          <cell r="I49">
            <v>542</v>
          </cell>
          <cell r="N49">
            <v>0</v>
          </cell>
          <cell r="O49">
            <v>0.14766401941460844</v>
          </cell>
          <cell r="P49">
            <v>0.14766401941460844</v>
          </cell>
          <cell r="S49">
            <v>80.033898522717777</v>
          </cell>
          <cell r="U49">
            <v>0</v>
          </cell>
          <cell r="W49">
            <v>0</v>
          </cell>
          <cell r="X49">
            <v>93.175996250617928</v>
          </cell>
          <cell r="Z49">
            <v>93.175996250617928</v>
          </cell>
          <cell r="AA49">
            <v>109481.79559447606</v>
          </cell>
        </row>
        <row r="50">
          <cell r="E50">
            <v>2279</v>
          </cell>
          <cell r="F50" t="str">
            <v>Halfway Junior School</v>
          </cell>
          <cell r="G50">
            <v>195</v>
          </cell>
          <cell r="H50">
            <v>0</v>
          </cell>
          <cell r="I50">
            <v>195</v>
          </cell>
          <cell r="N50">
            <v>0</v>
          </cell>
          <cell r="O50">
            <v>0.28634707036725554</v>
          </cell>
          <cell r="P50">
            <v>0.28634707036725554</v>
          </cell>
          <cell r="S50">
            <v>55.837678721614829</v>
          </cell>
          <cell r="U50">
            <v>0</v>
          </cell>
          <cell r="W50">
            <v>0</v>
          </cell>
          <cell r="X50">
            <v>55.837678721614829</v>
          </cell>
          <cell r="Z50">
            <v>55.837678721614829</v>
          </cell>
          <cell r="AA50">
            <v>65609.272497897429</v>
          </cell>
        </row>
        <row r="51">
          <cell r="E51">
            <v>2252</v>
          </cell>
          <cell r="F51" t="str">
            <v>Halfway Nursery Infant School</v>
          </cell>
          <cell r="G51">
            <v>139</v>
          </cell>
          <cell r="H51">
            <v>54</v>
          </cell>
          <cell r="I51">
            <v>85</v>
          </cell>
          <cell r="N51">
            <v>0</v>
          </cell>
          <cell r="O51">
            <v>0.23809523809523808</v>
          </cell>
          <cell r="P51">
            <v>0.23809523809523808</v>
          </cell>
          <cell r="S51">
            <v>20.238095238095237</v>
          </cell>
          <cell r="U51">
            <v>0</v>
          </cell>
          <cell r="W51">
            <v>0</v>
          </cell>
          <cell r="X51">
            <v>33.095238095238095</v>
          </cell>
          <cell r="Z51">
            <v>33.095238095238095</v>
          </cell>
          <cell r="AA51">
            <v>38886.904761904763</v>
          </cell>
        </row>
        <row r="52">
          <cell r="E52">
            <v>2357</v>
          </cell>
          <cell r="F52" t="str">
            <v>Hallam Primary School</v>
          </cell>
          <cell r="G52">
            <v>630</v>
          </cell>
          <cell r="H52">
            <v>92</v>
          </cell>
          <cell r="I52">
            <v>538</v>
          </cell>
          <cell r="N52">
            <v>0</v>
          </cell>
          <cell r="O52">
            <v>0.22462681702626947</v>
          </cell>
          <cell r="P52">
            <v>0.22462681702626947</v>
          </cell>
          <cell r="S52">
            <v>120.84922756013297</v>
          </cell>
          <cell r="U52">
            <v>0</v>
          </cell>
          <cell r="W52">
            <v>0</v>
          </cell>
          <cell r="X52">
            <v>141.51489472654976</v>
          </cell>
          <cell r="Z52">
            <v>141.51489472654976</v>
          </cell>
          <cell r="AA52">
            <v>166280.00130369596</v>
          </cell>
        </row>
        <row r="53">
          <cell r="E53">
            <v>2050</v>
          </cell>
          <cell r="F53" t="str">
            <v>Hartley Brook Primary School</v>
          </cell>
          <cell r="G53">
            <v>536</v>
          </cell>
          <cell r="H53">
            <v>47</v>
          </cell>
          <cell r="I53">
            <v>489</v>
          </cell>
          <cell r="N53">
            <v>0</v>
          </cell>
          <cell r="O53">
            <v>0.39949946290365157</v>
          </cell>
          <cell r="P53">
            <v>0.39949946290365157</v>
          </cell>
          <cell r="S53">
            <v>195.35523735988562</v>
          </cell>
          <cell r="U53">
            <v>0</v>
          </cell>
          <cell r="W53">
            <v>0</v>
          </cell>
          <cell r="X53">
            <v>214.13171211635725</v>
          </cell>
          <cell r="Z53">
            <v>214.13171211635725</v>
          </cell>
          <cell r="AA53">
            <v>251604.76173671978</v>
          </cell>
        </row>
        <row r="54">
          <cell r="E54">
            <v>2049</v>
          </cell>
          <cell r="F54" t="str">
            <v>Hatfield Academy</v>
          </cell>
          <cell r="G54">
            <v>373</v>
          </cell>
          <cell r="H54">
            <v>41</v>
          </cell>
          <cell r="I54">
            <v>332</v>
          </cell>
          <cell r="N54">
            <v>0</v>
          </cell>
          <cell r="O54">
            <v>0.41962258241328027</v>
          </cell>
          <cell r="P54">
            <v>0.41962258241328027</v>
          </cell>
          <cell r="S54">
            <v>139.31469736120906</v>
          </cell>
          <cell r="U54">
            <v>0</v>
          </cell>
          <cell r="W54">
            <v>0</v>
          </cell>
          <cell r="X54">
            <v>156.51922324015354</v>
          </cell>
          <cell r="Z54">
            <v>156.51922324015354</v>
          </cell>
          <cell r="AA54">
            <v>183910.08730718039</v>
          </cell>
        </row>
        <row r="55">
          <cell r="E55">
            <v>2297</v>
          </cell>
          <cell r="F55" t="str">
            <v>High Green Primary School</v>
          </cell>
          <cell r="G55">
            <v>198</v>
          </cell>
          <cell r="H55">
            <v>29</v>
          </cell>
          <cell r="I55">
            <v>169</v>
          </cell>
          <cell r="N55">
            <v>0</v>
          </cell>
          <cell r="O55">
            <v>0.38416021847974519</v>
          </cell>
          <cell r="P55">
            <v>0.38416021847974519</v>
          </cell>
          <cell r="S55">
            <v>64.923076923076934</v>
          </cell>
          <cell r="U55">
            <v>0</v>
          </cell>
          <cell r="W55">
            <v>0</v>
          </cell>
          <cell r="X55">
            <v>76.06372325898954</v>
          </cell>
          <cell r="Z55">
            <v>76.06372325898954</v>
          </cell>
          <cell r="AA55">
            <v>89374.874829312714</v>
          </cell>
        </row>
        <row r="56">
          <cell r="E56">
            <v>2042</v>
          </cell>
          <cell r="F56" t="str">
            <v>High Hazels Junior School</v>
          </cell>
          <cell r="G56">
            <v>352</v>
          </cell>
          <cell r="H56">
            <v>0</v>
          </cell>
          <cell r="I56">
            <v>352</v>
          </cell>
          <cell r="N56">
            <v>0</v>
          </cell>
          <cell r="O56">
            <v>0.31892996982095922</v>
          </cell>
          <cell r="P56">
            <v>0.31892996982095922</v>
          </cell>
          <cell r="S56">
            <v>112.26334937697764</v>
          </cell>
          <cell r="U56">
            <v>0</v>
          </cell>
          <cell r="W56">
            <v>0</v>
          </cell>
          <cell r="X56">
            <v>112.26334937697764</v>
          </cell>
          <cell r="Z56">
            <v>112.26334937697764</v>
          </cell>
          <cell r="AA56">
            <v>131909.43551794873</v>
          </cell>
        </row>
        <row r="57">
          <cell r="E57">
            <v>2039</v>
          </cell>
          <cell r="F57" t="str">
            <v>High Hazels Nursery Infant Academy</v>
          </cell>
          <cell r="G57">
            <v>247</v>
          </cell>
          <cell r="H57">
            <v>73</v>
          </cell>
          <cell r="I57">
            <v>174</v>
          </cell>
          <cell r="N57">
            <v>0</v>
          </cell>
          <cell r="O57">
            <v>0.35151515151515145</v>
          </cell>
          <cell r="P57">
            <v>0.35151515151515145</v>
          </cell>
          <cell r="S57">
            <v>61.16363636363635</v>
          </cell>
          <cell r="U57">
            <v>0</v>
          </cell>
          <cell r="W57">
            <v>0</v>
          </cell>
          <cell r="X57">
            <v>86.824242424242414</v>
          </cell>
          <cell r="Z57">
            <v>86.824242424242414</v>
          </cell>
          <cell r="AA57">
            <v>102018.48484848483</v>
          </cell>
        </row>
        <row r="58">
          <cell r="E58">
            <v>2339</v>
          </cell>
          <cell r="F58" t="str">
            <v>Hillsborough Primary School</v>
          </cell>
          <cell r="G58">
            <v>325</v>
          </cell>
          <cell r="H58">
            <v>41</v>
          </cell>
          <cell r="I58">
            <v>284</v>
          </cell>
          <cell r="N58">
            <v>0</v>
          </cell>
          <cell r="O58">
            <v>0.34142709142709127</v>
          </cell>
          <cell r="P58">
            <v>0.34142709142709127</v>
          </cell>
          <cell r="S58">
            <v>96.965293965293924</v>
          </cell>
          <cell r="U58">
            <v>0</v>
          </cell>
          <cell r="W58">
            <v>0</v>
          </cell>
          <cell r="X58">
            <v>110.96380471380466</v>
          </cell>
          <cell r="Z58">
            <v>110.96380471380466</v>
          </cell>
          <cell r="AA58">
            <v>130382.47053872047</v>
          </cell>
        </row>
        <row r="59">
          <cell r="E59">
            <v>2213</v>
          </cell>
          <cell r="F59" t="str">
            <v>Holt House Infant School</v>
          </cell>
          <cell r="G59">
            <v>175</v>
          </cell>
          <cell r="H59">
            <v>60</v>
          </cell>
          <cell r="I59">
            <v>115</v>
          </cell>
          <cell r="N59">
            <v>0</v>
          </cell>
          <cell r="O59">
            <v>0.26785714285714296</v>
          </cell>
          <cell r="P59">
            <v>0.26785714285714296</v>
          </cell>
          <cell r="S59">
            <v>30.803571428571441</v>
          </cell>
          <cell r="U59">
            <v>0</v>
          </cell>
          <cell r="W59">
            <v>0</v>
          </cell>
          <cell r="X59">
            <v>46.875000000000021</v>
          </cell>
          <cell r="Z59">
            <v>46.875000000000021</v>
          </cell>
          <cell r="AA59">
            <v>55078.125000000022</v>
          </cell>
        </row>
        <row r="60">
          <cell r="E60">
            <v>2337</v>
          </cell>
          <cell r="F60" t="str">
            <v>Hucklow Primary School</v>
          </cell>
          <cell r="G60">
            <v>423</v>
          </cell>
          <cell r="H60">
            <v>61</v>
          </cell>
          <cell r="I60">
            <v>362</v>
          </cell>
          <cell r="N60">
            <v>0</v>
          </cell>
          <cell r="O60">
            <v>0.55104134605519661</v>
          </cell>
          <cell r="P60">
            <v>0.55104134605519661</v>
          </cell>
          <cell r="S60">
            <v>199.47696727198118</v>
          </cell>
          <cell r="U60">
            <v>0</v>
          </cell>
          <cell r="W60">
            <v>0</v>
          </cell>
          <cell r="X60">
            <v>233.09048938134816</v>
          </cell>
          <cell r="Z60">
            <v>233.09048938134816</v>
          </cell>
          <cell r="AA60">
            <v>273881.32502308406</v>
          </cell>
        </row>
        <row r="61">
          <cell r="E61">
            <v>2060</v>
          </cell>
          <cell r="F61" t="str">
            <v>Hunter's Bar Infant School</v>
          </cell>
          <cell r="G61">
            <v>268</v>
          </cell>
          <cell r="H61">
            <v>90</v>
          </cell>
          <cell r="I61">
            <v>178</v>
          </cell>
          <cell r="N61">
            <v>0</v>
          </cell>
          <cell r="O61">
            <v>0.25423728813559349</v>
          </cell>
          <cell r="P61">
            <v>0.25423728813559349</v>
          </cell>
          <cell r="S61">
            <v>45.254237288135641</v>
          </cell>
          <cell r="U61">
            <v>0</v>
          </cell>
          <cell r="W61">
            <v>0</v>
          </cell>
          <cell r="X61">
            <v>68.135593220339061</v>
          </cell>
          <cell r="Z61">
            <v>68.135593220339061</v>
          </cell>
          <cell r="AA61">
            <v>80059.322033898396</v>
          </cell>
        </row>
        <row r="62">
          <cell r="E62">
            <v>2058</v>
          </cell>
          <cell r="F62" t="str">
            <v>Hunter's Bar Junior School</v>
          </cell>
          <cell r="G62">
            <v>361</v>
          </cell>
          <cell r="H62">
            <v>0</v>
          </cell>
          <cell r="I62">
            <v>361</v>
          </cell>
          <cell r="N62">
            <v>0</v>
          </cell>
          <cell r="O62">
            <v>0.26593673781642452</v>
          </cell>
          <cell r="P62">
            <v>0.26593673781642452</v>
          </cell>
          <cell r="S62">
            <v>96.003162351729245</v>
          </cell>
          <cell r="U62">
            <v>0</v>
          </cell>
          <cell r="W62">
            <v>0</v>
          </cell>
          <cell r="X62">
            <v>96.003162351729245</v>
          </cell>
          <cell r="Z62">
            <v>96.003162351729245</v>
          </cell>
          <cell r="AA62">
            <v>112803.71576328186</v>
          </cell>
        </row>
        <row r="63">
          <cell r="E63">
            <v>2063</v>
          </cell>
          <cell r="F63" t="str">
            <v>Intake Primary School</v>
          </cell>
          <cell r="G63">
            <v>410</v>
          </cell>
          <cell r="H63">
            <v>58</v>
          </cell>
          <cell r="I63">
            <v>352</v>
          </cell>
          <cell r="N63">
            <v>0</v>
          </cell>
          <cell r="O63">
            <v>0.26468627284798169</v>
          </cell>
          <cell r="P63">
            <v>0.26468627284798169</v>
          </cell>
          <cell r="S63">
            <v>93.169568042489558</v>
          </cell>
          <cell r="U63">
            <v>0</v>
          </cell>
          <cell r="W63">
            <v>0</v>
          </cell>
          <cell r="X63">
            <v>108.52137186767249</v>
          </cell>
          <cell r="Z63">
            <v>108.52137186767249</v>
          </cell>
          <cell r="AA63">
            <v>127512.61194451517</v>
          </cell>
        </row>
        <row r="64">
          <cell r="E64">
            <v>2261</v>
          </cell>
          <cell r="F64" t="str">
            <v>Limpsfield Junior School</v>
          </cell>
          <cell r="G64">
            <v>216</v>
          </cell>
          <cell r="H64">
            <v>0</v>
          </cell>
          <cell r="I64">
            <v>216</v>
          </cell>
          <cell r="N64">
            <v>0</v>
          </cell>
          <cell r="O64">
            <v>0.31167582666739257</v>
          </cell>
          <cell r="P64">
            <v>0.31167582666739257</v>
          </cell>
          <cell r="S64">
            <v>67.321978560156793</v>
          </cell>
          <cell r="U64">
            <v>0</v>
          </cell>
          <cell r="W64">
            <v>0</v>
          </cell>
          <cell r="X64">
            <v>67.321978560156793</v>
          </cell>
          <cell r="Z64">
            <v>67.321978560156793</v>
          </cell>
          <cell r="AA64">
            <v>79103.324808184232</v>
          </cell>
        </row>
        <row r="65">
          <cell r="E65">
            <v>2315</v>
          </cell>
          <cell r="F65" t="str">
            <v>Lound Infant School</v>
          </cell>
          <cell r="G65">
            <v>146</v>
          </cell>
          <cell r="H65">
            <v>45</v>
          </cell>
          <cell r="I65">
            <v>101</v>
          </cell>
          <cell r="N65">
            <v>0</v>
          </cell>
          <cell r="O65">
            <v>0.25252525252525282</v>
          </cell>
          <cell r="P65">
            <v>0.25252525252525282</v>
          </cell>
          <cell r="S65">
            <v>25.505050505050534</v>
          </cell>
          <cell r="U65">
            <v>0</v>
          </cell>
          <cell r="W65">
            <v>0</v>
          </cell>
          <cell r="X65">
            <v>36.868686868686915</v>
          </cell>
          <cell r="Z65">
            <v>36.868686868686915</v>
          </cell>
          <cell r="AA65">
            <v>43320.707070707125</v>
          </cell>
        </row>
        <row r="66">
          <cell r="E66">
            <v>2298</v>
          </cell>
          <cell r="F66" t="str">
            <v>Lound Junior School</v>
          </cell>
          <cell r="G66">
            <v>201</v>
          </cell>
          <cell r="H66">
            <v>0</v>
          </cell>
          <cell r="I66">
            <v>201</v>
          </cell>
          <cell r="N66">
            <v>0</v>
          </cell>
          <cell r="O66">
            <v>0.31838767496271547</v>
          </cell>
          <cell r="P66">
            <v>0.31838767496271547</v>
          </cell>
          <cell r="S66">
            <v>63.995922667505809</v>
          </cell>
          <cell r="U66">
            <v>0</v>
          </cell>
          <cell r="W66">
            <v>0</v>
          </cell>
          <cell r="X66">
            <v>63.995922667505809</v>
          </cell>
          <cell r="Z66">
            <v>63.995922667505809</v>
          </cell>
          <cell r="AA66">
            <v>75195.209134319331</v>
          </cell>
        </row>
        <row r="67">
          <cell r="E67">
            <v>2029</v>
          </cell>
          <cell r="F67" t="str">
            <v>Lowedges Junior Academy</v>
          </cell>
          <cell r="G67">
            <v>297</v>
          </cell>
          <cell r="H67">
            <v>43</v>
          </cell>
          <cell r="I67">
            <v>254</v>
          </cell>
          <cell r="N67">
            <v>0</v>
          </cell>
          <cell r="O67">
            <v>0.34871244635193116</v>
          </cell>
          <cell r="P67">
            <v>0.34871244635193116</v>
          </cell>
          <cell r="S67">
            <v>88.572961373390513</v>
          </cell>
          <cell r="U67">
            <v>0</v>
          </cell>
          <cell r="W67">
            <v>0</v>
          </cell>
          <cell r="X67">
            <v>103.56759656652355</v>
          </cell>
          <cell r="Z67">
            <v>103.56759656652355</v>
          </cell>
          <cell r="AA67">
            <v>121691.92596566517</v>
          </cell>
        </row>
        <row r="68">
          <cell r="E68">
            <v>2045</v>
          </cell>
          <cell r="F68" t="str">
            <v>Lower Meadow Primary School</v>
          </cell>
          <cell r="G68">
            <v>262</v>
          </cell>
          <cell r="H68">
            <v>37</v>
          </cell>
          <cell r="I68">
            <v>225</v>
          </cell>
          <cell r="N68">
            <v>0</v>
          </cell>
          <cell r="O68">
            <v>0.48991088509271996</v>
          </cell>
          <cell r="P68">
            <v>0.48991088509271996</v>
          </cell>
          <cell r="S68">
            <v>110.22994914586199</v>
          </cell>
          <cell r="U68">
            <v>0</v>
          </cell>
          <cell r="W68">
            <v>0</v>
          </cell>
          <cell r="X68">
            <v>128.35665189429264</v>
          </cell>
          <cell r="Z68">
            <v>128.35665189429264</v>
          </cell>
          <cell r="AA68">
            <v>150819.06597579384</v>
          </cell>
        </row>
        <row r="69">
          <cell r="E69">
            <v>2070</v>
          </cell>
          <cell r="F69" t="str">
            <v>Lowfield Community Primary School</v>
          </cell>
          <cell r="G69">
            <v>402</v>
          </cell>
          <cell r="H69">
            <v>55</v>
          </cell>
          <cell r="I69">
            <v>347</v>
          </cell>
          <cell r="N69">
            <v>0</v>
          </cell>
          <cell r="O69">
            <v>0.28879398006914769</v>
          </cell>
          <cell r="P69">
            <v>0.28879398006914769</v>
          </cell>
          <cell r="S69">
            <v>100.21151108399425</v>
          </cell>
          <cell r="U69">
            <v>0</v>
          </cell>
          <cell r="W69">
            <v>0</v>
          </cell>
          <cell r="X69">
            <v>116.09517998779737</v>
          </cell>
          <cell r="Z69">
            <v>116.09517998779737</v>
          </cell>
          <cell r="AA69">
            <v>136411.83648566192</v>
          </cell>
        </row>
        <row r="70">
          <cell r="E70">
            <v>2292</v>
          </cell>
          <cell r="F70" t="str">
            <v>Loxley Primary School</v>
          </cell>
          <cell r="G70">
            <v>209</v>
          </cell>
          <cell r="H70">
            <v>30</v>
          </cell>
          <cell r="I70">
            <v>179</v>
          </cell>
          <cell r="N70">
            <v>0</v>
          </cell>
          <cell r="O70">
            <v>0.2070626003210273</v>
          </cell>
          <cell r="P70">
            <v>0.2070626003210273</v>
          </cell>
          <cell r="S70">
            <v>37.064205457463885</v>
          </cell>
          <cell r="U70">
            <v>0</v>
          </cell>
          <cell r="W70">
            <v>0</v>
          </cell>
          <cell r="X70">
            <v>43.276083467094708</v>
          </cell>
          <cell r="Z70">
            <v>43.276083467094708</v>
          </cell>
          <cell r="AA70">
            <v>50849.398073836281</v>
          </cell>
        </row>
        <row r="71">
          <cell r="E71">
            <v>2072</v>
          </cell>
          <cell r="F71" t="str">
            <v>Lydgate Infant School</v>
          </cell>
          <cell r="G71">
            <v>350</v>
          </cell>
          <cell r="H71">
            <v>113</v>
          </cell>
          <cell r="I71">
            <v>237</v>
          </cell>
          <cell r="N71">
            <v>0</v>
          </cell>
          <cell r="O71">
            <v>0.16814159292035408</v>
          </cell>
          <cell r="P71">
            <v>0.16814159292035408</v>
          </cell>
          <cell r="S71">
            <v>39.849557522123916</v>
          </cell>
          <cell r="U71">
            <v>0</v>
          </cell>
          <cell r="W71">
            <v>0</v>
          </cell>
          <cell r="X71">
            <v>58.849557522123924</v>
          </cell>
          <cell r="Z71">
            <v>58.849557522123924</v>
          </cell>
          <cell r="AA71">
            <v>69148.230088495606</v>
          </cell>
        </row>
        <row r="72">
          <cell r="E72">
            <v>2071</v>
          </cell>
          <cell r="F72" t="str">
            <v>Lydgate Junior School</v>
          </cell>
          <cell r="G72">
            <v>475</v>
          </cell>
          <cell r="H72">
            <v>0</v>
          </cell>
          <cell r="I72">
            <v>475</v>
          </cell>
          <cell r="N72">
            <v>0</v>
          </cell>
          <cell r="O72">
            <v>0.2600922933803369</v>
          </cell>
          <cell r="P72">
            <v>0.2600922933803369</v>
          </cell>
          <cell r="S72">
            <v>123.54383935566003</v>
          </cell>
          <cell r="U72">
            <v>0</v>
          </cell>
          <cell r="W72">
            <v>0</v>
          </cell>
          <cell r="X72">
            <v>123.54383935566003</v>
          </cell>
          <cell r="Z72">
            <v>123.54383935566003</v>
          </cell>
          <cell r="AA72">
            <v>145164.01124290054</v>
          </cell>
        </row>
        <row r="73">
          <cell r="E73">
            <v>2358</v>
          </cell>
          <cell r="F73" t="str">
            <v>Malin Bridge Primary School</v>
          </cell>
          <cell r="G73">
            <v>544</v>
          </cell>
          <cell r="H73">
            <v>77</v>
          </cell>
          <cell r="I73">
            <v>467</v>
          </cell>
          <cell r="N73">
            <v>0</v>
          </cell>
          <cell r="O73">
            <v>0.20212594358298419</v>
          </cell>
          <cell r="P73">
            <v>0.20212594358298419</v>
          </cell>
          <cell r="S73">
            <v>94.392815653253621</v>
          </cell>
          <cell r="U73">
            <v>0</v>
          </cell>
          <cell r="W73">
            <v>0</v>
          </cell>
          <cell r="X73">
            <v>109.9565133091434</v>
          </cell>
          <cell r="Z73">
            <v>109.9565133091434</v>
          </cell>
          <cell r="AA73">
            <v>129198.90313824351</v>
          </cell>
        </row>
        <row r="74">
          <cell r="E74">
            <v>2359</v>
          </cell>
          <cell r="F74" t="str">
            <v>Manor Lodge Community Primary and Nursery School</v>
          </cell>
          <cell r="G74">
            <v>357</v>
          </cell>
          <cell r="H74">
            <v>62</v>
          </cell>
          <cell r="I74">
            <v>295</v>
          </cell>
          <cell r="N74">
            <v>0</v>
          </cell>
          <cell r="O74">
            <v>0.44222452862826489</v>
          </cell>
          <cell r="P74">
            <v>0.44222452862826489</v>
          </cell>
          <cell r="S74">
            <v>130.45623594533814</v>
          </cell>
          <cell r="U74">
            <v>0</v>
          </cell>
          <cell r="W74">
            <v>0</v>
          </cell>
          <cell r="X74">
            <v>157.87415672029056</v>
          </cell>
          <cell r="Z74">
            <v>157.87415672029056</v>
          </cell>
          <cell r="AA74">
            <v>185502.13414634141</v>
          </cell>
        </row>
        <row r="75">
          <cell r="E75">
            <v>2012</v>
          </cell>
          <cell r="F75" t="str">
            <v>Mansel Primary</v>
          </cell>
          <cell r="G75">
            <v>367</v>
          </cell>
          <cell r="H75">
            <v>43</v>
          </cell>
          <cell r="I75">
            <v>324</v>
          </cell>
          <cell r="N75">
            <v>0</v>
          </cell>
          <cell r="O75">
            <v>0.37373796083046978</v>
          </cell>
          <cell r="P75">
            <v>0.37373796083046978</v>
          </cell>
          <cell r="S75">
            <v>121.09109930907221</v>
          </cell>
          <cell r="U75">
            <v>0</v>
          </cell>
          <cell r="W75">
            <v>0</v>
          </cell>
          <cell r="X75">
            <v>137.16183162478242</v>
          </cell>
          <cell r="Z75">
            <v>137.16183162478242</v>
          </cell>
          <cell r="AA75">
            <v>161165.15215911935</v>
          </cell>
        </row>
        <row r="76">
          <cell r="E76">
            <v>2079</v>
          </cell>
          <cell r="F76" t="str">
            <v>Marlcliffe Community Primary School</v>
          </cell>
          <cell r="G76">
            <v>474</v>
          </cell>
          <cell r="H76">
            <v>67</v>
          </cell>
          <cell r="I76">
            <v>407</v>
          </cell>
          <cell r="N76">
            <v>0</v>
          </cell>
          <cell r="O76">
            <v>0.2736318407960201</v>
          </cell>
          <cell r="P76">
            <v>0.2736318407960201</v>
          </cell>
          <cell r="S76">
            <v>111.36815920398018</v>
          </cell>
          <cell r="U76">
            <v>0</v>
          </cell>
          <cell r="W76">
            <v>0</v>
          </cell>
          <cell r="X76">
            <v>129.70149253731353</v>
          </cell>
          <cell r="Z76">
            <v>129.70149253731353</v>
          </cell>
          <cell r="AA76">
            <v>152399.2537313434</v>
          </cell>
        </row>
        <row r="77">
          <cell r="E77">
            <v>2081</v>
          </cell>
          <cell r="F77" t="str">
            <v>Meersbrook Bank Primary School</v>
          </cell>
          <cell r="G77">
            <v>206</v>
          </cell>
          <cell r="H77">
            <v>30</v>
          </cell>
          <cell r="I77">
            <v>176</v>
          </cell>
          <cell r="N77">
            <v>0</v>
          </cell>
          <cell r="O77">
            <v>0.18070794148380387</v>
          </cell>
          <cell r="P77">
            <v>0.18070794148380387</v>
          </cell>
          <cell r="S77">
            <v>31.804597701149483</v>
          </cell>
          <cell r="U77">
            <v>0</v>
          </cell>
          <cell r="W77">
            <v>0</v>
          </cell>
          <cell r="X77">
            <v>37.225835945663597</v>
          </cell>
          <cell r="Z77">
            <v>37.225835945663597</v>
          </cell>
          <cell r="AA77">
            <v>43740.357236154727</v>
          </cell>
        </row>
        <row r="78">
          <cell r="E78">
            <v>2013</v>
          </cell>
          <cell r="F78" t="str">
            <v>Meynell Community Primary School</v>
          </cell>
          <cell r="G78">
            <v>389</v>
          </cell>
          <cell r="H78">
            <v>57</v>
          </cell>
          <cell r="I78">
            <v>332</v>
          </cell>
          <cell r="N78">
            <v>0</v>
          </cell>
          <cell r="O78">
            <v>0.5373459469899311</v>
          </cell>
          <cell r="P78">
            <v>0.5373459469899311</v>
          </cell>
          <cell r="S78">
            <v>178.39885440065711</v>
          </cell>
          <cell r="U78">
            <v>0</v>
          </cell>
          <cell r="W78">
            <v>0</v>
          </cell>
          <cell r="X78">
            <v>209.02757337908321</v>
          </cell>
          <cell r="Z78">
            <v>209.02757337908321</v>
          </cell>
          <cell r="AA78">
            <v>245607.39872042276</v>
          </cell>
        </row>
        <row r="79">
          <cell r="E79">
            <v>2346</v>
          </cell>
          <cell r="F79" t="str">
            <v>Monteney Primary School</v>
          </cell>
          <cell r="G79">
            <v>406</v>
          </cell>
          <cell r="H79">
            <v>60</v>
          </cell>
          <cell r="I79">
            <v>346</v>
          </cell>
          <cell r="N79">
            <v>0</v>
          </cell>
          <cell r="O79">
            <v>0.3279993708713434</v>
          </cell>
          <cell r="P79">
            <v>0.3279993708713434</v>
          </cell>
          <cell r="S79">
            <v>113.48778232148481</v>
          </cell>
          <cell r="U79">
            <v>0</v>
          </cell>
          <cell r="W79">
            <v>0</v>
          </cell>
          <cell r="X79">
            <v>133.16774457376542</v>
          </cell>
          <cell r="Z79">
            <v>133.16774457376542</v>
          </cell>
          <cell r="AA79">
            <v>156472.09987417437</v>
          </cell>
        </row>
        <row r="80">
          <cell r="E80">
            <v>2257</v>
          </cell>
          <cell r="F80" t="str">
            <v>Mosborough Primary School</v>
          </cell>
          <cell r="G80">
            <v>418</v>
          </cell>
          <cell r="H80">
            <v>60</v>
          </cell>
          <cell r="I80">
            <v>358</v>
          </cell>
          <cell r="N80">
            <v>0</v>
          </cell>
          <cell r="O80">
            <v>0.17535014005602242</v>
          </cell>
          <cell r="P80">
            <v>0.17535014005602242</v>
          </cell>
          <cell r="S80">
            <v>62.775350140056027</v>
          </cell>
          <cell r="U80">
            <v>0</v>
          </cell>
          <cell r="W80">
            <v>0</v>
          </cell>
          <cell r="X80">
            <v>73.296358543417369</v>
          </cell>
          <cell r="Z80">
            <v>73.296358543417369</v>
          </cell>
          <cell r="AA80">
            <v>86123.221288515415</v>
          </cell>
        </row>
        <row r="81">
          <cell r="E81">
            <v>2092</v>
          </cell>
          <cell r="F81" t="str">
            <v>Mundella Primary School</v>
          </cell>
          <cell r="G81">
            <v>415</v>
          </cell>
          <cell r="H81">
            <v>61</v>
          </cell>
          <cell r="I81">
            <v>354</v>
          </cell>
          <cell r="N81">
            <v>0</v>
          </cell>
          <cell r="O81">
            <v>0.21829256312014936</v>
          </cell>
          <cell r="P81">
            <v>0.21829256312014936</v>
          </cell>
          <cell r="S81">
            <v>77.275567344532874</v>
          </cell>
          <cell r="U81">
            <v>0</v>
          </cell>
          <cell r="W81">
            <v>0</v>
          </cell>
          <cell r="X81">
            <v>90.591413694861984</v>
          </cell>
          <cell r="Z81">
            <v>90.591413694861984</v>
          </cell>
          <cell r="AA81">
            <v>106444.91109146283</v>
          </cell>
        </row>
        <row r="82">
          <cell r="E82">
            <v>2002</v>
          </cell>
          <cell r="F82" t="str">
            <v>Nether Edge Primary School</v>
          </cell>
          <cell r="G82">
            <v>433</v>
          </cell>
          <cell r="H82">
            <v>60</v>
          </cell>
          <cell r="I82">
            <v>373</v>
          </cell>
          <cell r="N82">
            <v>0</v>
          </cell>
          <cell r="O82">
            <v>0.31123881918368618</v>
          </cell>
          <cell r="P82">
            <v>0.31123881918368618</v>
          </cell>
          <cell r="S82">
            <v>116.09207955551494</v>
          </cell>
          <cell r="U82">
            <v>0</v>
          </cell>
          <cell r="W82">
            <v>0</v>
          </cell>
          <cell r="X82">
            <v>134.76640870653611</v>
          </cell>
          <cell r="Z82">
            <v>134.76640870653611</v>
          </cell>
          <cell r="AA82">
            <v>158350.53023017992</v>
          </cell>
        </row>
        <row r="83">
          <cell r="E83">
            <v>2221</v>
          </cell>
          <cell r="F83" t="str">
            <v>Nether Green Infant School</v>
          </cell>
          <cell r="G83">
            <v>170</v>
          </cell>
          <cell r="H83">
            <v>44</v>
          </cell>
          <cell r="I83">
            <v>126</v>
          </cell>
          <cell r="N83">
            <v>0</v>
          </cell>
          <cell r="O83">
            <v>0.3025210084033616</v>
          </cell>
          <cell r="P83">
            <v>0.3025210084033616</v>
          </cell>
          <cell r="S83">
            <v>38.117647058823565</v>
          </cell>
          <cell r="U83">
            <v>0</v>
          </cell>
          <cell r="W83">
            <v>0</v>
          </cell>
          <cell r="X83">
            <v>51.428571428571473</v>
          </cell>
          <cell r="Z83">
            <v>51.428571428571473</v>
          </cell>
          <cell r="AA83">
            <v>60428.571428571478</v>
          </cell>
        </row>
        <row r="84">
          <cell r="E84">
            <v>2087</v>
          </cell>
          <cell r="F84" t="str">
            <v>Nether Green Junior School</v>
          </cell>
          <cell r="G84">
            <v>377</v>
          </cell>
          <cell r="H84">
            <v>0</v>
          </cell>
          <cell r="I84">
            <v>377</v>
          </cell>
          <cell r="N84">
            <v>0</v>
          </cell>
          <cell r="O84">
            <v>0.17707874890285644</v>
          </cell>
          <cell r="P84">
            <v>0.17707874890285644</v>
          </cell>
          <cell r="S84">
            <v>66.758688336376878</v>
          </cell>
          <cell r="U84">
            <v>0</v>
          </cell>
          <cell r="W84">
            <v>0</v>
          </cell>
          <cell r="X84">
            <v>66.758688336376878</v>
          </cell>
          <cell r="Z84">
            <v>66.758688336376878</v>
          </cell>
          <cell r="AA84">
            <v>78441.458795242826</v>
          </cell>
        </row>
        <row r="85">
          <cell r="E85">
            <v>2272</v>
          </cell>
          <cell r="F85" t="str">
            <v>Netherthorpe Primary School</v>
          </cell>
          <cell r="G85">
            <v>219</v>
          </cell>
          <cell r="H85">
            <v>34</v>
          </cell>
          <cell r="I85">
            <v>185</v>
          </cell>
          <cell r="N85">
            <v>0</v>
          </cell>
          <cell r="O85">
            <v>0.64008179959100209</v>
          </cell>
          <cell r="P85">
            <v>0.64008179959100209</v>
          </cell>
          <cell r="S85">
            <v>118.41513292433538</v>
          </cell>
          <cell r="U85">
            <v>0</v>
          </cell>
          <cell r="W85">
            <v>0</v>
          </cell>
          <cell r="X85">
            <v>140.17791411042947</v>
          </cell>
          <cell r="Z85">
            <v>140.17791411042947</v>
          </cell>
          <cell r="AA85">
            <v>164709.04907975462</v>
          </cell>
        </row>
        <row r="86">
          <cell r="E86">
            <v>2309</v>
          </cell>
          <cell r="F86" t="str">
            <v>Nook Lane Junior School</v>
          </cell>
          <cell r="G86">
            <v>246</v>
          </cell>
          <cell r="H86">
            <v>0</v>
          </cell>
          <cell r="I86">
            <v>246</v>
          </cell>
          <cell r="N86">
            <v>0</v>
          </cell>
          <cell r="O86">
            <v>0.24293905238748989</v>
          </cell>
          <cell r="P86">
            <v>0.24293905238748989</v>
          </cell>
          <cell r="S86">
            <v>59.763006887322511</v>
          </cell>
          <cell r="U86">
            <v>0</v>
          </cell>
          <cell r="W86">
            <v>0</v>
          </cell>
          <cell r="X86">
            <v>59.763006887322511</v>
          </cell>
          <cell r="Z86">
            <v>59.763006887322511</v>
          </cell>
          <cell r="AA86">
            <v>70221.533092603946</v>
          </cell>
        </row>
        <row r="87">
          <cell r="E87">
            <v>2051</v>
          </cell>
          <cell r="F87" t="str">
            <v>Norfolk Community Primary School</v>
          </cell>
          <cell r="G87">
            <v>408</v>
          </cell>
          <cell r="H87">
            <v>60</v>
          </cell>
          <cell r="I87">
            <v>348</v>
          </cell>
          <cell r="N87">
            <v>0</v>
          </cell>
          <cell r="O87">
            <v>0.54540957434848136</v>
          </cell>
          <cell r="P87">
            <v>0.54540957434848136</v>
          </cell>
          <cell r="S87">
            <v>189.8025318732715</v>
          </cell>
          <cell r="U87">
            <v>0</v>
          </cell>
          <cell r="W87">
            <v>0</v>
          </cell>
          <cell r="X87">
            <v>222.52710633418039</v>
          </cell>
          <cell r="Z87">
            <v>222.52710633418039</v>
          </cell>
          <cell r="AA87">
            <v>261469.34994266197</v>
          </cell>
        </row>
        <row r="88">
          <cell r="E88">
            <v>3010</v>
          </cell>
          <cell r="F88" t="str">
            <v>Norton Free Church of England Primary School</v>
          </cell>
          <cell r="G88">
            <v>213</v>
          </cell>
          <cell r="H88">
            <v>27</v>
          </cell>
          <cell r="I88">
            <v>186</v>
          </cell>
          <cell r="N88">
            <v>0</v>
          </cell>
          <cell r="O88">
            <v>0.16576086956521766</v>
          </cell>
          <cell r="P88">
            <v>0.16576086956521766</v>
          </cell>
          <cell r="S88">
            <v>30.831521739130483</v>
          </cell>
          <cell r="U88">
            <v>0</v>
          </cell>
          <cell r="W88">
            <v>0</v>
          </cell>
          <cell r="X88">
            <v>35.307065217391362</v>
          </cell>
          <cell r="Z88">
            <v>35.307065217391362</v>
          </cell>
          <cell r="AA88">
            <v>41485.801630434849</v>
          </cell>
        </row>
        <row r="89">
          <cell r="E89">
            <v>2018</v>
          </cell>
          <cell r="F89" t="str">
            <v>Oasis Academy Fir Vale</v>
          </cell>
          <cell r="G89">
            <v>402</v>
          </cell>
          <cell r="H89">
            <v>50</v>
          </cell>
          <cell r="I89">
            <v>352</v>
          </cell>
          <cell r="N89">
            <v>0</v>
          </cell>
          <cell r="O89">
            <v>0.78838383838383841</v>
          </cell>
          <cell r="P89">
            <v>0.78838383838383841</v>
          </cell>
          <cell r="S89">
            <v>277.51111111111112</v>
          </cell>
          <cell r="U89">
            <v>0</v>
          </cell>
          <cell r="W89">
            <v>0</v>
          </cell>
          <cell r="X89">
            <v>316.93030303030304</v>
          </cell>
          <cell r="Z89">
            <v>316.93030303030304</v>
          </cell>
          <cell r="AA89">
            <v>372393.10606060608</v>
          </cell>
        </row>
        <row r="90">
          <cell r="E90">
            <v>2019</v>
          </cell>
          <cell r="F90" t="str">
            <v>Oasis Academy Watermead</v>
          </cell>
          <cell r="G90">
            <v>392</v>
          </cell>
          <cell r="H90">
            <v>49</v>
          </cell>
          <cell r="I90">
            <v>343</v>
          </cell>
          <cell r="N90">
            <v>0</v>
          </cell>
          <cell r="O90">
            <v>0.29678571428571432</v>
          </cell>
          <cell r="P90">
            <v>0.29678571428571432</v>
          </cell>
          <cell r="S90">
            <v>101.79750000000001</v>
          </cell>
          <cell r="U90">
            <v>0</v>
          </cell>
          <cell r="W90">
            <v>0</v>
          </cell>
          <cell r="X90">
            <v>116.34000000000002</v>
          </cell>
          <cell r="Z90">
            <v>116.34000000000002</v>
          </cell>
          <cell r="AA90">
            <v>136699.50000000003</v>
          </cell>
        </row>
        <row r="91">
          <cell r="E91">
            <v>2313</v>
          </cell>
          <cell r="F91" t="str">
            <v>Oughtibridge Primary School</v>
          </cell>
          <cell r="G91">
            <v>414</v>
          </cell>
          <cell r="H91">
            <v>60</v>
          </cell>
          <cell r="I91">
            <v>354</v>
          </cell>
          <cell r="N91">
            <v>0</v>
          </cell>
          <cell r="O91">
            <v>0.20638607273783741</v>
          </cell>
          <cell r="P91">
            <v>0.20638607273783741</v>
          </cell>
          <cell r="S91">
            <v>73.060669749194446</v>
          </cell>
          <cell r="U91">
            <v>0</v>
          </cell>
          <cell r="W91">
            <v>0</v>
          </cell>
          <cell r="X91">
            <v>85.443834113464689</v>
          </cell>
          <cell r="Z91">
            <v>85.443834113464689</v>
          </cell>
          <cell r="AA91">
            <v>100396.50508332101</v>
          </cell>
        </row>
        <row r="92">
          <cell r="E92">
            <v>2093</v>
          </cell>
          <cell r="F92" t="str">
            <v>Owler Brook Primary School</v>
          </cell>
          <cell r="G92">
            <v>395</v>
          </cell>
          <cell r="H92">
            <v>41</v>
          </cell>
          <cell r="I92">
            <v>354</v>
          </cell>
          <cell r="N92">
            <v>0</v>
          </cell>
          <cell r="O92">
            <v>0.62399939960223638</v>
          </cell>
          <cell r="P92">
            <v>0.62399939960223638</v>
          </cell>
          <cell r="S92">
            <v>220.89578745919167</v>
          </cell>
          <cell r="U92">
            <v>0</v>
          </cell>
          <cell r="W92">
            <v>0</v>
          </cell>
          <cell r="X92">
            <v>246.47976284288336</v>
          </cell>
          <cell r="Z92">
            <v>246.47976284288336</v>
          </cell>
          <cell r="AA92">
            <v>289613.72134038794</v>
          </cell>
        </row>
        <row r="93">
          <cell r="E93">
            <v>3428</v>
          </cell>
          <cell r="F93" t="str">
            <v>Parson Cross Church of England Primary School</v>
          </cell>
          <cell r="G93">
            <v>209</v>
          </cell>
          <cell r="H93">
            <v>30</v>
          </cell>
          <cell r="I93">
            <v>179</v>
          </cell>
          <cell r="N93">
            <v>0</v>
          </cell>
          <cell r="O93">
            <v>0.33528900478052998</v>
          </cell>
          <cell r="P93">
            <v>0.33528900478052998</v>
          </cell>
          <cell r="S93">
            <v>60.016731855714866</v>
          </cell>
          <cell r="U93">
            <v>0</v>
          </cell>
          <cell r="W93">
            <v>0</v>
          </cell>
          <cell r="X93">
            <v>70.075401999130762</v>
          </cell>
          <cell r="Z93">
            <v>70.075401999130762</v>
          </cell>
          <cell r="AA93">
            <v>82338.597348978641</v>
          </cell>
        </row>
        <row r="94">
          <cell r="E94">
            <v>2332</v>
          </cell>
          <cell r="F94" t="str">
            <v>Phillimore Community Primary School</v>
          </cell>
          <cell r="G94">
            <v>387</v>
          </cell>
          <cell r="H94">
            <v>55</v>
          </cell>
          <cell r="I94">
            <v>332</v>
          </cell>
          <cell r="N94">
            <v>0</v>
          </cell>
          <cell r="O94">
            <v>0.48229885057471267</v>
          </cell>
          <cell r="P94">
            <v>0.48229885057471267</v>
          </cell>
          <cell r="S94">
            <v>160.1232183908046</v>
          </cell>
          <cell r="U94">
            <v>0</v>
          </cell>
          <cell r="W94">
            <v>0</v>
          </cell>
          <cell r="X94">
            <v>186.64965517241382</v>
          </cell>
          <cell r="Z94">
            <v>186.64965517241379</v>
          </cell>
          <cell r="AA94">
            <v>219313.3448275862</v>
          </cell>
        </row>
        <row r="95">
          <cell r="E95">
            <v>3433</v>
          </cell>
          <cell r="F95" t="str">
            <v>Pipworth Community Primary School</v>
          </cell>
          <cell r="G95">
            <v>373</v>
          </cell>
          <cell r="H95">
            <v>40</v>
          </cell>
          <cell r="I95">
            <v>333</v>
          </cell>
          <cell r="N95">
            <v>0</v>
          </cell>
          <cell r="O95">
            <v>0.42581242251209261</v>
          </cell>
          <cell r="P95">
            <v>0.42581242251209261</v>
          </cell>
          <cell r="S95">
            <v>141.79553669652685</v>
          </cell>
          <cell r="U95">
            <v>0</v>
          </cell>
          <cell r="W95">
            <v>0</v>
          </cell>
          <cell r="X95">
            <v>158.82803359701055</v>
          </cell>
          <cell r="Z95">
            <v>158.82803359701057</v>
          </cell>
          <cell r="AA95">
            <v>186622.93947648743</v>
          </cell>
        </row>
        <row r="96">
          <cell r="E96">
            <v>3427</v>
          </cell>
          <cell r="F96" t="str">
            <v>Porter Croft Church of England Primary Academy</v>
          </cell>
          <cell r="G96">
            <v>211</v>
          </cell>
          <cell r="H96">
            <v>30</v>
          </cell>
          <cell r="I96">
            <v>181</v>
          </cell>
          <cell r="N96">
            <v>0</v>
          </cell>
          <cell r="O96">
            <v>0.34827402885479131</v>
          </cell>
          <cell r="P96">
            <v>0.34827402885479131</v>
          </cell>
          <cell r="S96">
            <v>63.037599222717226</v>
          </cell>
          <cell r="U96">
            <v>0</v>
          </cell>
          <cell r="W96">
            <v>0</v>
          </cell>
          <cell r="X96">
            <v>73.485820088360967</v>
          </cell>
          <cell r="Z96">
            <v>73.485820088360967</v>
          </cell>
          <cell r="AA96">
            <v>86345.83860382413</v>
          </cell>
        </row>
        <row r="97">
          <cell r="E97">
            <v>2347</v>
          </cell>
          <cell r="F97" t="str">
            <v>Prince Edward Primary School</v>
          </cell>
          <cell r="G97">
            <v>414</v>
          </cell>
          <cell r="H97">
            <v>60</v>
          </cell>
          <cell r="I97">
            <v>354</v>
          </cell>
          <cell r="N97">
            <v>0</v>
          </cell>
          <cell r="O97">
            <v>0.4862594455927215</v>
          </cell>
          <cell r="P97">
            <v>0.4862594455927215</v>
          </cell>
          <cell r="S97">
            <v>172.1358437398234</v>
          </cell>
          <cell r="U97">
            <v>0</v>
          </cell>
          <cell r="W97">
            <v>0</v>
          </cell>
          <cell r="X97">
            <v>201.31141047538671</v>
          </cell>
          <cell r="Z97">
            <v>201.31141047538671</v>
          </cell>
          <cell r="AA97">
            <v>236540.90730857939</v>
          </cell>
        </row>
        <row r="98">
          <cell r="E98">
            <v>2366</v>
          </cell>
          <cell r="F98" t="str">
            <v>Pye Bank CofE Primary School</v>
          </cell>
          <cell r="G98">
            <v>417</v>
          </cell>
          <cell r="H98">
            <v>57</v>
          </cell>
          <cell r="I98">
            <v>360</v>
          </cell>
          <cell r="N98">
            <v>0</v>
          </cell>
          <cell r="O98">
            <v>0.42556729948285749</v>
          </cell>
          <cell r="P98">
            <v>0.42556729948285749</v>
          </cell>
          <cell r="S98">
            <v>153.20422781382871</v>
          </cell>
          <cell r="U98">
            <v>0</v>
          </cell>
          <cell r="W98">
            <v>0</v>
          </cell>
          <cell r="X98">
            <v>177.46156388435156</v>
          </cell>
          <cell r="Z98">
            <v>177.46156388435159</v>
          </cell>
          <cell r="AA98">
            <v>208517.33756411311</v>
          </cell>
        </row>
        <row r="99">
          <cell r="E99">
            <v>2363</v>
          </cell>
          <cell r="F99" t="str">
            <v>Rainbow Forge Primary Academy</v>
          </cell>
          <cell r="G99">
            <v>273</v>
          </cell>
          <cell r="H99">
            <v>26</v>
          </cell>
          <cell r="I99">
            <v>247</v>
          </cell>
          <cell r="N99">
            <v>0</v>
          </cell>
          <cell r="O99">
            <v>0.26639004149377576</v>
          </cell>
          <cell r="P99">
            <v>0.26639004149377576</v>
          </cell>
          <cell r="S99">
            <v>65.798340248962617</v>
          </cell>
          <cell r="U99">
            <v>0</v>
          </cell>
          <cell r="W99">
            <v>0</v>
          </cell>
          <cell r="X99">
            <v>72.724481327800788</v>
          </cell>
          <cell r="Z99">
            <v>72.724481327800788</v>
          </cell>
          <cell r="AA99">
            <v>85451.265560165921</v>
          </cell>
        </row>
        <row r="100">
          <cell r="E100">
            <v>2334</v>
          </cell>
          <cell r="F100" t="str">
            <v>Reignhead Primary School</v>
          </cell>
          <cell r="G100">
            <v>223</v>
          </cell>
          <cell r="H100">
            <v>22</v>
          </cell>
          <cell r="I100">
            <v>201</v>
          </cell>
          <cell r="N100">
            <v>0</v>
          </cell>
          <cell r="O100">
            <v>0.32580198288740991</v>
          </cell>
          <cell r="P100">
            <v>0.32580198288740991</v>
          </cell>
          <cell r="S100">
            <v>65.486198560369388</v>
          </cell>
          <cell r="U100">
            <v>0</v>
          </cell>
          <cell r="W100">
            <v>0</v>
          </cell>
          <cell r="X100">
            <v>72.653842183892408</v>
          </cell>
          <cell r="Z100">
            <v>72.653842183892408</v>
          </cell>
          <cell r="AA100">
            <v>85368.264566073572</v>
          </cell>
        </row>
        <row r="101">
          <cell r="E101">
            <v>2338</v>
          </cell>
          <cell r="F101" t="str">
            <v>Rivelin Primary School</v>
          </cell>
          <cell r="G101">
            <v>384</v>
          </cell>
          <cell r="H101">
            <v>55</v>
          </cell>
          <cell r="I101">
            <v>329</v>
          </cell>
          <cell r="N101">
            <v>0</v>
          </cell>
          <cell r="O101">
            <v>0.28610374631135849</v>
          </cell>
          <cell r="P101">
            <v>0.28610374631135849</v>
          </cell>
          <cell r="S101">
            <v>94.128132536436937</v>
          </cell>
          <cell r="U101">
            <v>0</v>
          </cell>
          <cell r="W101">
            <v>0</v>
          </cell>
          <cell r="X101">
            <v>109.86383858356166</v>
          </cell>
          <cell r="Z101">
            <v>109.86383858356166</v>
          </cell>
          <cell r="AA101">
            <v>129090.01033568494</v>
          </cell>
        </row>
        <row r="102">
          <cell r="E102">
            <v>2306</v>
          </cell>
          <cell r="F102" t="str">
            <v>Royd Nursery and Infant School</v>
          </cell>
          <cell r="G102">
            <v>133</v>
          </cell>
          <cell r="H102">
            <v>52</v>
          </cell>
          <cell r="I102">
            <v>81</v>
          </cell>
          <cell r="N102">
            <v>0</v>
          </cell>
          <cell r="O102">
            <v>0.26582278481012667</v>
          </cell>
          <cell r="P102">
            <v>0.26582278481012667</v>
          </cell>
          <cell r="S102">
            <v>21.53164556962026</v>
          </cell>
          <cell r="U102">
            <v>0</v>
          </cell>
          <cell r="W102">
            <v>0</v>
          </cell>
          <cell r="X102">
            <v>35.354430379746844</v>
          </cell>
          <cell r="Z102">
            <v>35.354430379746844</v>
          </cell>
          <cell r="AA102">
            <v>41541.455696202545</v>
          </cell>
        </row>
        <row r="103">
          <cell r="E103">
            <v>3401</v>
          </cell>
          <cell r="F103" t="str">
            <v>Sacred Heart School, A Catholic Voluntary Academy</v>
          </cell>
          <cell r="G103">
            <v>211</v>
          </cell>
          <cell r="H103">
            <v>30</v>
          </cell>
          <cell r="I103">
            <v>181</v>
          </cell>
          <cell r="N103">
            <v>0</v>
          </cell>
          <cell r="O103">
            <v>0.29629629629629611</v>
          </cell>
          <cell r="P103">
            <v>0.29629629629629611</v>
          </cell>
          <cell r="S103">
            <v>53.629629629629598</v>
          </cell>
          <cell r="U103">
            <v>0</v>
          </cell>
          <cell r="W103">
            <v>0</v>
          </cell>
          <cell r="X103">
            <v>62.518518518518476</v>
          </cell>
          <cell r="Z103">
            <v>62.518518518518476</v>
          </cell>
          <cell r="AA103">
            <v>73459.259259259212</v>
          </cell>
        </row>
        <row r="104">
          <cell r="E104">
            <v>2369</v>
          </cell>
          <cell r="F104" t="str">
            <v>Sharrow Nursery, Infant and Junior School</v>
          </cell>
          <cell r="G104">
            <v>428</v>
          </cell>
          <cell r="H104">
            <v>61</v>
          </cell>
          <cell r="I104">
            <v>367</v>
          </cell>
          <cell r="N104">
            <v>0</v>
          </cell>
          <cell r="O104">
            <v>0.45015992523659693</v>
          </cell>
          <cell r="P104">
            <v>0.45015992523659693</v>
          </cell>
          <cell r="S104">
            <v>165.20869256183107</v>
          </cell>
          <cell r="U104">
            <v>0</v>
          </cell>
          <cell r="W104">
            <v>0</v>
          </cell>
          <cell r="X104">
            <v>192.66844800126347</v>
          </cell>
          <cell r="Z104">
            <v>192.66844800126347</v>
          </cell>
          <cell r="AA104">
            <v>226385.42640148458</v>
          </cell>
        </row>
        <row r="105">
          <cell r="E105">
            <v>2349</v>
          </cell>
          <cell r="F105" t="str">
            <v>Shooter's Grove Primary School</v>
          </cell>
          <cell r="G105">
            <v>332</v>
          </cell>
          <cell r="H105">
            <v>34</v>
          </cell>
          <cell r="I105">
            <v>298</v>
          </cell>
          <cell r="N105">
            <v>0</v>
          </cell>
          <cell r="O105">
            <v>0.32190092479260152</v>
          </cell>
          <cell r="P105">
            <v>0.32190092479260152</v>
          </cell>
          <cell r="S105">
            <v>95.926475588195245</v>
          </cell>
          <cell r="U105">
            <v>0</v>
          </cell>
          <cell r="W105">
            <v>0</v>
          </cell>
          <cell r="X105">
            <v>106.87110703114371</v>
          </cell>
          <cell r="Z105">
            <v>106.87110703114371</v>
          </cell>
          <cell r="AA105">
            <v>125573.55076159385</v>
          </cell>
        </row>
        <row r="106">
          <cell r="E106">
            <v>2360</v>
          </cell>
          <cell r="F106" t="str">
            <v>Shortbrook Primary School</v>
          </cell>
          <cell r="G106">
            <v>83</v>
          </cell>
          <cell r="H106">
            <v>12</v>
          </cell>
          <cell r="I106">
            <v>71</v>
          </cell>
          <cell r="N106">
            <v>0</v>
          </cell>
          <cell r="O106">
            <v>0.40714285714285708</v>
          </cell>
          <cell r="P106">
            <v>0.40714285714285708</v>
          </cell>
          <cell r="S106">
            <v>28.907142857142851</v>
          </cell>
          <cell r="U106">
            <v>0</v>
          </cell>
          <cell r="W106">
            <v>0</v>
          </cell>
          <cell r="X106">
            <v>33.792857142857137</v>
          </cell>
          <cell r="Z106">
            <v>33.792857142857137</v>
          </cell>
          <cell r="AA106">
            <v>39706.607142857138</v>
          </cell>
        </row>
        <row r="107">
          <cell r="E107">
            <v>2009</v>
          </cell>
          <cell r="F107" t="str">
            <v>Southey Green Primary School and Nurseries</v>
          </cell>
          <cell r="G107">
            <v>615</v>
          </cell>
          <cell r="H107">
            <v>87</v>
          </cell>
          <cell r="I107">
            <v>528</v>
          </cell>
          <cell r="N107">
            <v>0</v>
          </cell>
          <cell r="O107">
            <v>0.43628525864646667</v>
          </cell>
          <cell r="P107">
            <v>0.43628525864646667</v>
          </cell>
          <cell r="S107">
            <v>230.35861656533439</v>
          </cell>
          <cell r="U107">
            <v>0</v>
          </cell>
          <cell r="W107">
            <v>0</v>
          </cell>
          <cell r="X107">
            <v>268.31543406757697</v>
          </cell>
          <cell r="Z107">
            <v>268.31543406757697</v>
          </cell>
          <cell r="AA107">
            <v>315270.63502940297</v>
          </cell>
        </row>
        <row r="108">
          <cell r="E108">
            <v>2329</v>
          </cell>
          <cell r="F108" t="str">
            <v>Springfield Primary School</v>
          </cell>
          <cell r="G108">
            <v>202</v>
          </cell>
          <cell r="H108">
            <v>30</v>
          </cell>
          <cell r="I108">
            <v>172</v>
          </cell>
          <cell r="N108">
            <v>0</v>
          </cell>
          <cell r="O108">
            <v>0.43750000000000022</v>
          </cell>
          <cell r="P108">
            <v>0.43750000000000022</v>
          </cell>
          <cell r="S108">
            <v>75.250000000000043</v>
          </cell>
          <cell r="U108">
            <v>0</v>
          </cell>
          <cell r="W108">
            <v>0</v>
          </cell>
          <cell r="X108">
            <v>88.375000000000043</v>
          </cell>
          <cell r="Z108">
            <v>88.375000000000043</v>
          </cell>
          <cell r="AA108">
            <v>103840.62500000004</v>
          </cell>
        </row>
        <row r="109">
          <cell r="E109">
            <v>5202</v>
          </cell>
          <cell r="F109" t="str">
            <v>St Ann's Catholic Primary School, A Voluntary Academy</v>
          </cell>
          <cell r="G109">
            <v>96</v>
          </cell>
          <cell r="H109">
            <v>12</v>
          </cell>
          <cell r="I109">
            <v>84</v>
          </cell>
          <cell r="N109">
            <v>0</v>
          </cell>
          <cell r="O109">
            <v>0.32622798887859139</v>
          </cell>
          <cell r="P109">
            <v>0.32622798887859139</v>
          </cell>
          <cell r="S109">
            <v>27.403151065801676</v>
          </cell>
          <cell r="U109">
            <v>0</v>
          </cell>
          <cell r="W109">
            <v>0</v>
          </cell>
          <cell r="X109">
            <v>31.317886932344773</v>
          </cell>
          <cell r="Z109">
            <v>31.317886932344773</v>
          </cell>
          <cell r="AA109">
            <v>36798.51714550511</v>
          </cell>
        </row>
        <row r="110">
          <cell r="E110">
            <v>3402</v>
          </cell>
          <cell r="F110" t="str">
            <v>St Catherine's Catholic Primary School (Hallam)</v>
          </cell>
          <cell r="G110">
            <v>421</v>
          </cell>
          <cell r="H110">
            <v>60</v>
          </cell>
          <cell r="I110">
            <v>361</v>
          </cell>
          <cell r="N110">
            <v>0</v>
          </cell>
          <cell r="O110">
            <v>0.3965676033874701</v>
          </cell>
          <cell r="P110">
            <v>0.3965676033874701</v>
          </cell>
          <cell r="S110">
            <v>143.16090482287672</v>
          </cell>
          <cell r="U110">
            <v>0</v>
          </cell>
          <cell r="W110">
            <v>0</v>
          </cell>
          <cell r="X110">
            <v>166.95496102612492</v>
          </cell>
          <cell r="Z110">
            <v>166.95496102612492</v>
          </cell>
          <cell r="AA110">
            <v>196172.07920569679</v>
          </cell>
        </row>
        <row r="111">
          <cell r="E111">
            <v>2017</v>
          </cell>
          <cell r="F111" t="str">
            <v>St John Fisher Primary, A Catholic Voluntary Academy</v>
          </cell>
          <cell r="G111">
            <v>212</v>
          </cell>
          <cell r="H111">
            <v>30</v>
          </cell>
          <cell r="I111">
            <v>182</v>
          </cell>
          <cell r="N111">
            <v>0</v>
          </cell>
          <cell r="O111">
            <v>0.28909932659932641</v>
          </cell>
          <cell r="P111">
            <v>0.28909932659932641</v>
          </cell>
          <cell r="S111">
            <v>52.616077441077408</v>
          </cell>
          <cell r="U111">
            <v>0</v>
          </cell>
          <cell r="W111">
            <v>0</v>
          </cell>
          <cell r="X111">
            <v>61.2890572390572</v>
          </cell>
          <cell r="Z111">
            <v>61.2890572390572</v>
          </cell>
          <cell r="AA111">
            <v>72014.642255892206</v>
          </cell>
        </row>
        <row r="112">
          <cell r="E112">
            <v>5203</v>
          </cell>
          <cell r="F112" t="str">
            <v>St Joseph's Primary School</v>
          </cell>
          <cell r="G112">
            <v>202</v>
          </cell>
          <cell r="H112">
            <v>27</v>
          </cell>
          <cell r="I112">
            <v>175</v>
          </cell>
          <cell r="N112">
            <v>0</v>
          </cell>
          <cell r="O112">
            <v>0.33495170181560696</v>
          </cell>
          <cell r="P112">
            <v>0.33495170181560696</v>
          </cell>
          <cell r="S112">
            <v>58.616547817731217</v>
          </cell>
          <cell r="U112">
            <v>0</v>
          </cell>
          <cell r="W112">
            <v>0</v>
          </cell>
          <cell r="X112">
            <v>67.6602437667526</v>
          </cell>
          <cell r="Z112">
            <v>67.6602437667526</v>
          </cell>
          <cell r="AA112">
            <v>79500.786425934304</v>
          </cell>
        </row>
        <row r="113">
          <cell r="E113">
            <v>3406</v>
          </cell>
          <cell r="F113" t="str">
            <v>St Marie's School, A Catholic Voluntary Academy</v>
          </cell>
          <cell r="G113">
            <v>224</v>
          </cell>
          <cell r="H113">
            <v>30</v>
          </cell>
          <cell r="I113">
            <v>194</v>
          </cell>
          <cell r="N113">
            <v>0</v>
          </cell>
          <cell r="O113">
            <v>0.15041697901049489</v>
          </cell>
          <cell r="P113">
            <v>0.15041697901049489</v>
          </cell>
          <cell r="S113">
            <v>29.18089392803601</v>
          </cell>
          <cell r="U113">
            <v>0</v>
          </cell>
          <cell r="W113">
            <v>0</v>
          </cell>
          <cell r="X113">
            <v>33.693403298350859</v>
          </cell>
          <cell r="Z113">
            <v>33.693403298350859</v>
          </cell>
          <cell r="AA113">
            <v>39589.748875562262</v>
          </cell>
        </row>
        <row r="114">
          <cell r="E114">
            <v>2020</v>
          </cell>
          <cell r="F114" t="str">
            <v>St Mary's Church of England Primary School</v>
          </cell>
          <cell r="G114">
            <v>194</v>
          </cell>
          <cell r="H114">
            <v>25</v>
          </cell>
          <cell r="I114">
            <v>169</v>
          </cell>
          <cell r="N114">
            <v>0</v>
          </cell>
          <cell r="O114">
            <v>0.28540969899665553</v>
          </cell>
          <cell r="P114">
            <v>0.28540969899665553</v>
          </cell>
          <cell r="S114">
            <v>48.234239130434787</v>
          </cell>
          <cell r="U114">
            <v>0</v>
          </cell>
          <cell r="W114">
            <v>0</v>
          </cell>
          <cell r="X114">
            <v>55.369481605351169</v>
          </cell>
          <cell r="Z114">
            <v>55.369481605351169</v>
          </cell>
          <cell r="AA114">
            <v>65059.14088628762</v>
          </cell>
        </row>
        <row r="115">
          <cell r="E115">
            <v>3423</v>
          </cell>
          <cell r="F115" t="str">
            <v>St Mary's Primary School, A Catholic Voluntary Academy</v>
          </cell>
          <cell r="G115">
            <v>172</v>
          </cell>
          <cell r="H115">
            <v>20</v>
          </cell>
          <cell r="I115">
            <v>152</v>
          </cell>
          <cell r="N115">
            <v>0</v>
          </cell>
          <cell r="O115">
            <v>0.18547895057962172</v>
          </cell>
          <cell r="P115">
            <v>0.18547895057962172</v>
          </cell>
          <cell r="S115">
            <v>28.192800488102499</v>
          </cell>
          <cell r="U115">
            <v>0</v>
          </cell>
          <cell r="W115">
            <v>0</v>
          </cell>
          <cell r="X115">
            <v>31.902379499694934</v>
          </cell>
          <cell r="Z115">
            <v>31.902379499694934</v>
          </cell>
          <cell r="AA115">
            <v>37485.295912141548</v>
          </cell>
        </row>
        <row r="116">
          <cell r="E116">
            <v>5207</v>
          </cell>
          <cell r="F116" t="str">
            <v>St Patrick's Catholic Voluntary Academy</v>
          </cell>
          <cell r="G116">
            <v>277</v>
          </cell>
          <cell r="H116">
            <v>40</v>
          </cell>
          <cell r="I116">
            <v>237</v>
          </cell>
          <cell r="N116">
            <v>0</v>
          </cell>
          <cell r="O116">
            <v>0.4006868131868131</v>
          </cell>
          <cell r="P116">
            <v>0.4006868131868131</v>
          </cell>
          <cell r="S116">
            <v>94.962774725274699</v>
          </cell>
          <cell r="U116">
            <v>0</v>
          </cell>
          <cell r="W116">
            <v>0</v>
          </cell>
          <cell r="X116">
            <v>110.99024725274722</v>
          </cell>
          <cell r="Z116">
            <v>110.99024725274722</v>
          </cell>
          <cell r="AA116">
            <v>130413.54052197799</v>
          </cell>
        </row>
        <row r="117">
          <cell r="E117">
            <v>5208</v>
          </cell>
          <cell r="F117" t="str">
            <v>St Theresa's Catholic Primary School</v>
          </cell>
          <cell r="G117">
            <v>211</v>
          </cell>
          <cell r="H117">
            <v>30</v>
          </cell>
          <cell r="I117">
            <v>181</v>
          </cell>
          <cell r="N117">
            <v>0</v>
          </cell>
          <cell r="O117">
            <v>0.33132859486057936</v>
          </cell>
          <cell r="P117">
            <v>0.33132859486057936</v>
          </cell>
          <cell r="S117">
            <v>59.970475669764866</v>
          </cell>
          <cell r="U117">
            <v>0</v>
          </cell>
          <cell r="W117">
            <v>0</v>
          </cell>
          <cell r="X117">
            <v>69.910333515582252</v>
          </cell>
          <cell r="Z117">
            <v>69.910333515582252</v>
          </cell>
          <cell r="AA117">
            <v>82144.64188080914</v>
          </cell>
        </row>
        <row r="118">
          <cell r="E118">
            <v>3424</v>
          </cell>
          <cell r="F118" t="str">
            <v>St Thomas More Catholic Primary, A Voluntary Academy</v>
          </cell>
          <cell r="G118">
            <v>201</v>
          </cell>
          <cell r="H118">
            <v>24</v>
          </cell>
          <cell r="I118">
            <v>177</v>
          </cell>
          <cell r="N118">
            <v>0</v>
          </cell>
          <cell r="O118">
            <v>0.32523510971786851</v>
          </cell>
          <cell r="P118">
            <v>0.32523510971786851</v>
          </cell>
          <cell r="S118">
            <v>57.566614420062727</v>
          </cell>
          <cell r="U118">
            <v>0</v>
          </cell>
          <cell r="W118">
            <v>0</v>
          </cell>
          <cell r="X118">
            <v>65.372257053291577</v>
          </cell>
          <cell r="Z118">
            <v>65.372257053291577</v>
          </cell>
          <cell r="AA118">
            <v>76812.402037617605</v>
          </cell>
        </row>
        <row r="119">
          <cell r="E119">
            <v>3414</v>
          </cell>
          <cell r="F119" t="str">
            <v>St Thomas of Canterbury School, a Catholic Voluntary Academy</v>
          </cell>
          <cell r="G119">
            <v>196</v>
          </cell>
          <cell r="H119">
            <v>27</v>
          </cell>
          <cell r="I119">
            <v>169</v>
          </cell>
          <cell r="N119">
            <v>0</v>
          </cell>
          <cell r="O119">
            <v>0.24027874564459928</v>
          </cell>
          <cell r="P119">
            <v>0.24027874564459928</v>
          </cell>
          <cell r="S119">
            <v>40.607108013937278</v>
          </cell>
          <cell r="U119">
            <v>0</v>
          </cell>
          <cell r="W119">
            <v>0</v>
          </cell>
          <cell r="X119">
            <v>47.094634146341456</v>
          </cell>
          <cell r="Z119">
            <v>47.094634146341456</v>
          </cell>
          <cell r="AA119">
            <v>55336.195121951212</v>
          </cell>
        </row>
        <row r="120">
          <cell r="E120">
            <v>3412</v>
          </cell>
          <cell r="F120" t="str">
            <v>St Wilfrid's Catholic Primary School</v>
          </cell>
          <cell r="G120">
            <v>282</v>
          </cell>
          <cell r="H120">
            <v>40</v>
          </cell>
          <cell r="I120">
            <v>242</v>
          </cell>
          <cell r="N120">
            <v>0</v>
          </cell>
          <cell r="O120">
            <v>0.1201795310931317</v>
          </cell>
          <cell r="P120">
            <v>0.1201795310931317</v>
          </cell>
          <cell r="S120">
            <v>29.083446524537873</v>
          </cell>
          <cell r="U120">
            <v>0</v>
          </cell>
          <cell r="W120">
            <v>0</v>
          </cell>
          <cell r="X120">
            <v>33.890627768263137</v>
          </cell>
          <cell r="Z120">
            <v>33.890627768263137</v>
          </cell>
          <cell r="AA120">
            <v>39821.487627709183</v>
          </cell>
        </row>
        <row r="121">
          <cell r="E121">
            <v>2294</v>
          </cell>
          <cell r="F121" t="str">
            <v>Stannington Infant School</v>
          </cell>
          <cell r="G121">
            <v>178</v>
          </cell>
          <cell r="H121">
            <v>58</v>
          </cell>
          <cell r="I121">
            <v>120</v>
          </cell>
          <cell r="N121">
            <v>0</v>
          </cell>
          <cell r="O121">
            <v>0.2222222222222221</v>
          </cell>
          <cell r="P121">
            <v>0.2222222222222221</v>
          </cell>
          <cell r="S121">
            <v>26.66666666666665</v>
          </cell>
          <cell r="U121">
            <v>0</v>
          </cell>
          <cell r="W121">
            <v>0</v>
          </cell>
          <cell r="X121">
            <v>39.555555555555536</v>
          </cell>
          <cell r="Z121">
            <v>39.555555555555529</v>
          </cell>
          <cell r="AA121">
            <v>46477.777777777745</v>
          </cell>
        </row>
        <row r="122">
          <cell r="E122">
            <v>2303</v>
          </cell>
          <cell r="F122" t="str">
            <v>Stocksbridge Junior School</v>
          </cell>
          <cell r="G122">
            <v>265</v>
          </cell>
          <cell r="H122">
            <v>0</v>
          </cell>
          <cell r="I122">
            <v>265</v>
          </cell>
          <cell r="N122">
            <v>0</v>
          </cell>
          <cell r="O122">
            <v>0.40283595493569418</v>
          </cell>
          <cell r="P122">
            <v>0.40283595493569418</v>
          </cell>
          <cell r="S122">
            <v>106.75152805795896</v>
          </cell>
          <cell r="U122">
            <v>0</v>
          </cell>
          <cell r="W122">
            <v>0</v>
          </cell>
          <cell r="X122">
            <v>106.75152805795896</v>
          </cell>
          <cell r="Z122">
            <v>106.75152805795896</v>
          </cell>
          <cell r="AA122">
            <v>125433.04546810179</v>
          </cell>
        </row>
        <row r="123">
          <cell r="E123">
            <v>2302</v>
          </cell>
          <cell r="F123" t="str">
            <v>Stocksbridge Nursery Infant School</v>
          </cell>
          <cell r="G123">
            <v>180</v>
          </cell>
          <cell r="H123">
            <v>57</v>
          </cell>
          <cell r="I123">
            <v>123</v>
          </cell>
          <cell r="N123">
            <v>0</v>
          </cell>
          <cell r="O123">
            <v>0.34146341463414653</v>
          </cell>
          <cell r="P123">
            <v>0.34146341463414653</v>
          </cell>
          <cell r="S123">
            <v>42.000000000000021</v>
          </cell>
          <cell r="U123">
            <v>0</v>
          </cell>
          <cell r="W123">
            <v>0</v>
          </cell>
          <cell r="X123">
            <v>61.463414634146375</v>
          </cell>
          <cell r="Z123">
            <v>61.463414634146375</v>
          </cell>
          <cell r="AA123">
            <v>72219.512195121992</v>
          </cell>
        </row>
        <row r="124">
          <cell r="E124">
            <v>2350</v>
          </cell>
          <cell r="F124" t="str">
            <v>Stradbroke Primary School</v>
          </cell>
          <cell r="G124">
            <v>408</v>
          </cell>
          <cell r="H124">
            <v>58</v>
          </cell>
          <cell r="I124">
            <v>350</v>
          </cell>
          <cell r="N124">
            <v>0</v>
          </cell>
          <cell r="O124">
            <v>0.48112907500662605</v>
          </cell>
          <cell r="P124">
            <v>0.48112907500662605</v>
          </cell>
          <cell r="S124">
            <v>168.39517625231912</v>
          </cell>
          <cell r="U124">
            <v>0</v>
          </cell>
          <cell r="W124">
            <v>0</v>
          </cell>
          <cell r="X124">
            <v>196.30066260270343</v>
          </cell>
          <cell r="Z124">
            <v>196.30066260270343</v>
          </cell>
          <cell r="AA124">
            <v>230653.27855817653</v>
          </cell>
        </row>
        <row r="125">
          <cell r="E125">
            <v>2230</v>
          </cell>
          <cell r="F125" t="str">
            <v>Tinsley Meadows Primary School</v>
          </cell>
          <cell r="G125">
            <v>556</v>
          </cell>
          <cell r="H125">
            <v>71</v>
          </cell>
          <cell r="I125">
            <v>485</v>
          </cell>
          <cell r="N125">
            <v>0</v>
          </cell>
          <cell r="O125">
            <v>0.39739407968574653</v>
          </cell>
          <cell r="P125">
            <v>0.39739407968574653</v>
          </cell>
          <cell r="S125">
            <v>192.73612864758707</v>
          </cell>
          <cell r="U125">
            <v>0</v>
          </cell>
          <cell r="W125">
            <v>0</v>
          </cell>
          <cell r="X125">
            <v>220.95110830527506</v>
          </cell>
          <cell r="Z125">
            <v>220.95110830527506</v>
          </cell>
          <cell r="AA125">
            <v>259617.55225869818</v>
          </cell>
        </row>
        <row r="126">
          <cell r="E126">
            <v>5206</v>
          </cell>
          <cell r="F126" t="str">
            <v>Totley All Saints Church of England Voluntary Aided Primary School</v>
          </cell>
          <cell r="G126">
            <v>211</v>
          </cell>
          <cell r="H126">
            <v>25</v>
          </cell>
          <cell r="I126">
            <v>186</v>
          </cell>
          <cell r="N126">
            <v>0</v>
          </cell>
          <cell r="O126">
            <v>0.31726572974589873</v>
          </cell>
          <cell r="P126">
            <v>0.31726572974589873</v>
          </cell>
          <cell r="S126">
            <v>59.011425732737166</v>
          </cell>
          <cell r="U126">
            <v>0</v>
          </cell>
          <cell r="W126">
            <v>0</v>
          </cell>
          <cell r="X126">
            <v>66.943068976384637</v>
          </cell>
          <cell r="Z126">
            <v>66.943068976384637</v>
          </cell>
          <cell r="AA126">
            <v>78658.106047251946</v>
          </cell>
        </row>
        <row r="127">
          <cell r="E127">
            <v>2203</v>
          </cell>
          <cell r="F127" t="str">
            <v>Totley Primary School</v>
          </cell>
          <cell r="G127">
            <v>418</v>
          </cell>
          <cell r="H127">
            <v>58</v>
          </cell>
          <cell r="I127">
            <v>360</v>
          </cell>
          <cell r="N127">
            <v>0</v>
          </cell>
          <cell r="O127">
            <v>0.19108334215821257</v>
          </cell>
          <cell r="P127">
            <v>0.19108334215821257</v>
          </cell>
          <cell r="S127">
            <v>68.790003176956532</v>
          </cell>
          <cell r="U127">
            <v>0</v>
          </cell>
          <cell r="W127">
            <v>0</v>
          </cell>
          <cell r="X127">
            <v>79.872837022132856</v>
          </cell>
          <cell r="Z127">
            <v>79.87283702213287</v>
          </cell>
          <cell r="AA127">
            <v>93850.583501006127</v>
          </cell>
        </row>
        <row r="128">
          <cell r="E128">
            <v>2351</v>
          </cell>
          <cell r="F128" t="str">
            <v>Walkley Primary School</v>
          </cell>
          <cell r="G128">
            <v>413</v>
          </cell>
          <cell r="H128">
            <v>58</v>
          </cell>
          <cell r="I128">
            <v>355</v>
          </cell>
          <cell r="N128">
            <v>0</v>
          </cell>
          <cell r="O128">
            <v>0.30144742883379261</v>
          </cell>
          <cell r="P128">
            <v>0.30144742883379261</v>
          </cell>
          <cell r="S128">
            <v>107.01383723599638</v>
          </cell>
          <cell r="U128">
            <v>0</v>
          </cell>
          <cell r="W128">
            <v>0</v>
          </cell>
          <cell r="X128">
            <v>124.49778810835635</v>
          </cell>
          <cell r="Z128">
            <v>124.49778810835635</v>
          </cell>
          <cell r="AA128">
            <v>146284.9010273187</v>
          </cell>
        </row>
        <row r="129">
          <cell r="E129">
            <v>3432</v>
          </cell>
          <cell r="F129" t="str">
            <v>Watercliffe Meadow Community Primary School</v>
          </cell>
          <cell r="G129">
            <v>410</v>
          </cell>
          <cell r="H129">
            <v>59</v>
          </cell>
          <cell r="I129">
            <v>351</v>
          </cell>
          <cell r="N129">
            <v>0</v>
          </cell>
          <cell r="O129">
            <v>0.41898148148148134</v>
          </cell>
          <cell r="P129">
            <v>0.41898148148148134</v>
          </cell>
          <cell r="S129">
            <v>147.06249999999994</v>
          </cell>
          <cell r="U129">
            <v>0</v>
          </cell>
          <cell r="W129">
            <v>0</v>
          </cell>
          <cell r="X129">
            <v>171.78240740740736</v>
          </cell>
          <cell r="Z129">
            <v>171.78240740740736</v>
          </cell>
          <cell r="AA129">
            <v>201844.32870370365</v>
          </cell>
        </row>
        <row r="130">
          <cell r="E130">
            <v>2319</v>
          </cell>
          <cell r="F130" t="str">
            <v>Waterthorpe Infant School</v>
          </cell>
          <cell r="G130">
            <v>107</v>
          </cell>
          <cell r="H130">
            <v>25</v>
          </cell>
          <cell r="I130">
            <v>82</v>
          </cell>
          <cell r="N130">
            <v>0</v>
          </cell>
          <cell r="O130">
            <v>0.52500000000000024</v>
          </cell>
          <cell r="P130">
            <v>0.52500000000000024</v>
          </cell>
          <cell r="S130">
            <v>43.050000000000018</v>
          </cell>
          <cell r="U130">
            <v>0</v>
          </cell>
          <cell r="W130">
            <v>0</v>
          </cell>
          <cell r="X130">
            <v>56.175000000000026</v>
          </cell>
          <cell r="Z130">
            <v>56.175000000000026</v>
          </cell>
          <cell r="AA130">
            <v>66005.625000000029</v>
          </cell>
        </row>
        <row r="131">
          <cell r="E131">
            <v>2352</v>
          </cell>
          <cell r="F131" t="str">
            <v>Westways Primary School</v>
          </cell>
          <cell r="G131">
            <v>580</v>
          </cell>
          <cell r="H131">
            <v>83</v>
          </cell>
          <cell r="I131">
            <v>497</v>
          </cell>
          <cell r="N131">
            <v>0</v>
          </cell>
          <cell r="O131">
            <v>0.1995678925367525</v>
          </cell>
          <cell r="P131">
            <v>0.1995678925367525</v>
          </cell>
          <cell r="S131">
            <v>99.185242590765995</v>
          </cell>
          <cell r="U131">
            <v>0</v>
          </cell>
          <cell r="W131">
            <v>0</v>
          </cell>
          <cell r="X131">
            <v>115.74937767131645</v>
          </cell>
          <cell r="Z131">
            <v>115.74937767131645</v>
          </cell>
          <cell r="AA131">
            <v>136005.51876379683</v>
          </cell>
        </row>
        <row r="132">
          <cell r="E132">
            <v>2311</v>
          </cell>
          <cell r="F132" t="str">
            <v>Wharncliffe Side Primary School</v>
          </cell>
          <cell r="G132">
            <v>124</v>
          </cell>
          <cell r="H132">
            <v>14</v>
          </cell>
          <cell r="I132">
            <v>110</v>
          </cell>
          <cell r="N132">
            <v>0</v>
          </cell>
          <cell r="O132">
            <v>0.44097222222222227</v>
          </cell>
          <cell r="P132">
            <v>0.44097222222222227</v>
          </cell>
          <cell r="S132">
            <v>48.50694444444445</v>
          </cell>
          <cell r="U132">
            <v>0</v>
          </cell>
          <cell r="W132">
            <v>0</v>
          </cell>
          <cell r="X132">
            <v>54.680555555555564</v>
          </cell>
          <cell r="Z132">
            <v>54.680555555555564</v>
          </cell>
          <cell r="AA132">
            <v>64249.652777777788</v>
          </cell>
        </row>
        <row r="133">
          <cell r="E133">
            <v>2040</v>
          </cell>
          <cell r="F133" t="str">
            <v>Whiteways Primary School</v>
          </cell>
          <cell r="G133">
            <v>399</v>
          </cell>
          <cell r="H133">
            <v>48</v>
          </cell>
          <cell r="I133">
            <v>351</v>
          </cell>
          <cell r="N133">
            <v>0</v>
          </cell>
          <cell r="O133">
            <v>0.54318873050405381</v>
          </cell>
          <cell r="P133">
            <v>0.54318873050405381</v>
          </cell>
          <cell r="S133">
            <v>190.65924440692288</v>
          </cell>
          <cell r="U133">
            <v>0</v>
          </cell>
          <cell r="W133">
            <v>0</v>
          </cell>
          <cell r="X133">
            <v>216.73230347111746</v>
          </cell>
          <cell r="Z133">
            <v>216.73230347111746</v>
          </cell>
          <cell r="AA133">
            <v>254660.45657856303</v>
          </cell>
        </row>
        <row r="134">
          <cell r="E134">
            <v>2027</v>
          </cell>
          <cell r="F134" t="str">
            <v>Wincobank Nursery and Infant Academy</v>
          </cell>
          <cell r="G134">
            <v>121</v>
          </cell>
          <cell r="H134">
            <v>44</v>
          </cell>
          <cell r="I134">
            <v>77</v>
          </cell>
          <cell r="N134">
            <v>0</v>
          </cell>
          <cell r="O134">
            <v>0.23943661971830946</v>
          </cell>
          <cell r="P134">
            <v>0.23943661971830946</v>
          </cell>
          <cell r="S134">
            <v>18.436619718309828</v>
          </cell>
          <cell r="U134">
            <v>0</v>
          </cell>
          <cell r="W134">
            <v>0</v>
          </cell>
          <cell r="X134">
            <v>28.971830985915446</v>
          </cell>
          <cell r="Z134">
            <v>28.971830985915446</v>
          </cell>
          <cell r="AA134">
            <v>34041.901408450649</v>
          </cell>
        </row>
        <row r="135">
          <cell r="E135">
            <v>2361</v>
          </cell>
          <cell r="F135" t="str">
            <v>Windmill Hill Primary School</v>
          </cell>
          <cell r="G135">
            <v>279</v>
          </cell>
          <cell r="H135">
            <v>33</v>
          </cell>
          <cell r="I135">
            <v>246</v>
          </cell>
          <cell r="N135">
            <v>0</v>
          </cell>
          <cell r="O135">
            <v>0.30458986175115182</v>
          </cell>
          <cell r="P135">
            <v>0.30458986175115182</v>
          </cell>
          <cell r="S135">
            <v>74.929105990783356</v>
          </cell>
          <cell r="U135">
            <v>0</v>
          </cell>
          <cell r="W135">
            <v>0</v>
          </cell>
          <cell r="X135">
            <v>84.980571428571352</v>
          </cell>
          <cell r="Z135">
            <v>84.980571428571352</v>
          </cell>
          <cell r="AA135">
            <v>99852.171428571339</v>
          </cell>
        </row>
        <row r="136">
          <cell r="E136">
            <v>2043</v>
          </cell>
          <cell r="F136" t="str">
            <v>Wisewood Community Primary School</v>
          </cell>
          <cell r="G136">
            <v>164</v>
          </cell>
          <cell r="H136">
            <v>21</v>
          </cell>
          <cell r="I136">
            <v>143</v>
          </cell>
          <cell r="N136">
            <v>0</v>
          </cell>
          <cell r="O136">
            <v>0.34780594880882854</v>
          </cell>
          <cell r="P136">
            <v>0.34780594880882854</v>
          </cell>
          <cell r="S136">
            <v>49.736250679662483</v>
          </cell>
          <cell r="U136">
            <v>0</v>
          </cell>
          <cell r="W136">
            <v>0</v>
          </cell>
          <cell r="X136">
            <v>57.040175604647878</v>
          </cell>
          <cell r="Z136">
            <v>57.040175604647878</v>
          </cell>
          <cell r="AA136">
            <v>67022.206335461262</v>
          </cell>
        </row>
        <row r="137">
          <cell r="E137">
            <v>2139</v>
          </cell>
          <cell r="F137" t="str">
            <v>Woodhouse West Primary School</v>
          </cell>
          <cell r="G137">
            <v>370</v>
          </cell>
          <cell r="H137">
            <v>46</v>
          </cell>
          <cell r="I137">
            <v>324</v>
          </cell>
          <cell r="N137">
            <v>0</v>
          </cell>
          <cell r="O137">
            <v>0.38374291115311904</v>
          </cell>
          <cell r="P137">
            <v>0.38374291115311904</v>
          </cell>
          <cell r="S137">
            <v>124.33270321361057</v>
          </cell>
          <cell r="U137">
            <v>0</v>
          </cell>
          <cell r="W137">
            <v>0</v>
          </cell>
          <cell r="X137">
            <v>141.98487712665406</v>
          </cell>
          <cell r="Z137">
            <v>141.98487712665406</v>
          </cell>
          <cell r="AA137">
            <v>166832.23062381853</v>
          </cell>
        </row>
        <row r="138">
          <cell r="E138">
            <v>2034</v>
          </cell>
          <cell r="F138" t="str">
            <v>Woodlands Primary School</v>
          </cell>
          <cell r="G138">
            <v>405</v>
          </cell>
          <cell r="H138">
            <v>59</v>
          </cell>
          <cell r="I138">
            <v>346</v>
          </cell>
          <cell r="N138">
            <v>0</v>
          </cell>
          <cell r="O138">
            <v>0.45624753313609645</v>
          </cell>
          <cell r="P138">
            <v>0.45624753313609645</v>
          </cell>
          <cell r="S138">
            <v>157.86164646508936</v>
          </cell>
          <cell r="U138">
            <v>0</v>
          </cell>
          <cell r="W138">
            <v>0</v>
          </cell>
          <cell r="X138">
            <v>184.78025092011907</v>
          </cell>
          <cell r="Z138">
            <v>184.78025092011907</v>
          </cell>
          <cell r="AA138">
            <v>217116.79483113991</v>
          </cell>
        </row>
        <row r="139">
          <cell r="E139">
            <v>2324</v>
          </cell>
          <cell r="F139" t="str">
            <v>Woodseats Primary School</v>
          </cell>
          <cell r="G139">
            <v>380</v>
          </cell>
          <cell r="H139">
            <v>57</v>
          </cell>
          <cell r="I139">
            <v>323</v>
          </cell>
          <cell r="N139">
            <v>0</v>
          </cell>
          <cell r="O139">
            <v>0.2957201569529479</v>
          </cell>
          <cell r="P139">
            <v>0.2957201569529479</v>
          </cell>
          <cell r="S139">
            <v>95.517610695802176</v>
          </cell>
          <cell r="U139">
            <v>0</v>
          </cell>
          <cell r="W139">
            <v>0</v>
          </cell>
          <cell r="X139">
            <v>112.3736596421202</v>
          </cell>
          <cell r="Z139">
            <v>112.3736596421202</v>
          </cell>
          <cell r="AA139">
            <v>132039.05007949125</v>
          </cell>
        </row>
        <row r="140">
          <cell r="E140">
            <v>2327</v>
          </cell>
          <cell r="F140" t="str">
            <v>Woodthorpe Primary School</v>
          </cell>
          <cell r="G140">
            <v>404</v>
          </cell>
          <cell r="H140">
            <v>60</v>
          </cell>
          <cell r="I140">
            <v>344</v>
          </cell>
          <cell r="N140">
            <v>0</v>
          </cell>
          <cell r="O140">
            <v>0.3771693722083293</v>
          </cell>
          <cell r="P140">
            <v>0.3771693722083293</v>
          </cell>
          <cell r="S140">
            <v>129.74626403966528</v>
          </cell>
          <cell r="U140">
            <v>0</v>
          </cell>
          <cell r="W140">
            <v>0</v>
          </cell>
          <cell r="X140">
            <v>152.37642637216504</v>
          </cell>
          <cell r="Z140">
            <v>152.37642637216504</v>
          </cell>
          <cell r="AA140">
            <v>179042.30098729391</v>
          </cell>
        </row>
        <row r="141">
          <cell r="E141">
            <v>2321</v>
          </cell>
          <cell r="F141" t="str">
            <v>Wybourn Community Primary &amp; Nursery School</v>
          </cell>
          <cell r="G141">
            <v>433</v>
          </cell>
          <cell r="H141">
            <v>65</v>
          </cell>
          <cell r="I141">
            <v>368</v>
          </cell>
          <cell r="N141">
            <v>0</v>
          </cell>
          <cell r="O141">
            <v>0.54828976474456681</v>
          </cell>
          <cell r="P141">
            <v>0.54828976474456681</v>
          </cell>
          <cell r="S141">
            <v>201.77063342600059</v>
          </cell>
          <cell r="U141">
            <v>0</v>
          </cell>
          <cell r="W141">
            <v>0</v>
          </cell>
          <cell r="X141">
            <v>237.40946813439743</v>
          </cell>
          <cell r="Z141">
            <v>237.40946813439743</v>
          </cell>
          <cell r="AA141">
            <v>278956.12505791697</v>
          </cell>
        </row>
        <row r="143">
          <cell r="F143" t="str">
            <v>Total Primary</v>
          </cell>
          <cell r="G143">
            <v>43043</v>
          </cell>
          <cell r="H143">
            <v>5758</v>
          </cell>
          <cell r="I143">
            <v>37285</v>
          </cell>
          <cell r="O143">
            <v>0.86622679645935463</v>
          </cell>
          <cell r="P143">
            <v>0.86622679645935463</v>
          </cell>
          <cell r="S143">
            <v>12498.547955514214</v>
          </cell>
          <cell r="U143">
            <v>0</v>
          </cell>
          <cell r="W143">
            <v>0</v>
          </cell>
          <cell r="X143">
            <v>14416.900544930495</v>
          </cell>
          <cell r="Z143">
            <v>14416.900544930495</v>
          </cell>
          <cell r="AA143">
            <v>16939858.140293326</v>
          </cell>
        </row>
        <row r="144">
          <cell r="G144">
            <v>0</v>
          </cell>
          <cell r="I144">
            <v>0.86622679645935463</v>
          </cell>
          <cell r="S144">
            <v>0.33521652019617043</v>
          </cell>
          <cell r="T144">
            <v>0</v>
          </cell>
          <cell r="Z144">
            <v>0.33494181504380494</v>
          </cell>
          <cell r="AA144">
            <v>0</v>
          </cell>
        </row>
        <row r="145">
          <cell r="N145" t="str">
            <v>Weighting</v>
          </cell>
          <cell r="O145">
            <v>0.57713327999999997</v>
          </cell>
          <cell r="Q145">
            <v>0.55766382000000003</v>
          </cell>
          <cell r="R145">
            <v>0.54469374000000004</v>
          </cell>
          <cell r="S145">
            <v>0.54469374000000004</v>
          </cell>
          <cell r="T145">
            <v>0.64527133999999997</v>
          </cell>
          <cell r="U145" t="str">
            <v>check apt</v>
          </cell>
          <cell r="Z145">
            <v>3.2258640203508548E-12</v>
          </cell>
        </row>
        <row r="146">
          <cell r="E146">
            <v>0.54469374000000004</v>
          </cell>
          <cell r="F146">
            <v>0.64527133999999997</v>
          </cell>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row>
        <row r="147">
          <cell r="I147">
            <v>19</v>
          </cell>
          <cell r="J147">
            <v>20</v>
          </cell>
          <cell r="K147">
            <v>21</v>
          </cell>
          <cell r="L147">
            <v>22</v>
          </cell>
          <cell r="M147">
            <v>23</v>
          </cell>
          <cell r="O147">
            <v>46</v>
          </cell>
          <cell r="Q147">
            <v>47</v>
          </cell>
          <cell r="R147">
            <v>48</v>
          </cell>
          <cell r="S147">
            <v>49</v>
          </cell>
          <cell r="T147">
            <v>50</v>
          </cell>
          <cell r="U147" t="str">
            <v>Weighted No.</v>
          </cell>
          <cell r="V147" t="str">
            <v>Weighted No.</v>
          </cell>
          <cell r="W147" t="str">
            <v>Weighted No.</v>
          </cell>
          <cell r="X147" t="str">
            <v>Weighted No.</v>
          </cell>
        </row>
        <row r="148">
          <cell r="E148">
            <v>5401</v>
          </cell>
          <cell r="F148" t="str">
            <v>All Saints' Catholic High School</v>
          </cell>
          <cell r="G148">
            <v>1035</v>
          </cell>
          <cell r="I148">
            <v>206</v>
          </cell>
          <cell r="J148">
            <v>209</v>
          </cell>
          <cell r="K148">
            <v>206</v>
          </cell>
          <cell r="L148">
            <v>207</v>
          </cell>
          <cell r="M148">
            <v>207</v>
          </cell>
          <cell r="N148">
            <v>0</v>
          </cell>
          <cell r="O148">
            <v>0.364532019704434</v>
          </cell>
          <cell r="Q148">
            <v>0.42857142857142899</v>
          </cell>
          <cell r="R148">
            <v>0.33673469387755101</v>
          </cell>
          <cell r="S148">
            <v>0.33673469387755101</v>
          </cell>
          <cell r="T148">
            <v>0.328358208955224</v>
          </cell>
          <cell r="U148">
            <v>43.339013400591192</v>
          </cell>
          <cell r="V148">
            <v>49.950745020000049</v>
          </cell>
          <cell r="W148">
            <v>37.783959637959185</v>
          </cell>
          <cell r="X148">
            <v>37.967376917755104</v>
          </cell>
          <cell r="Y148">
            <v>43.859189288955235</v>
          </cell>
          <cell r="Z148">
            <v>212.90028426526075</v>
          </cell>
          <cell r="AA148">
            <v>380027.00741349044</v>
          </cell>
        </row>
        <row r="149">
          <cell r="E149">
            <v>4017</v>
          </cell>
          <cell r="F149" t="str">
            <v>Bradfield School</v>
          </cell>
          <cell r="G149">
            <v>1022</v>
          </cell>
          <cell r="I149">
            <v>187</v>
          </cell>
          <cell r="J149">
            <v>238</v>
          </cell>
          <cell r="K149">
            <v>197</v>
          </cell>
          <cell r="L149">
            <v>188</v>
          </cell>
          <cell r="M149">
            <v>212</v>
          </cell>
          <cell r="N149">
            <v>0</v>
          </cell>
          <cell r="O149">
            <v>0.25405405405405401</v>
          </cell>
          <cell r="Q149">
            <v>0.30341880341880301</v>
          </cell>
          <cell r="R149">
            <v>0.23280423280423301</v>
          </cell>
          <cell r="S149">
            <v>0.23280423280423301</v>
          </cell>
          <cell r="T149">
            <v>0.24215246636771301</v>
          </cell>
          <cell r="U149">
            <v>27.418510259027023</v>
          </cell>
          <cell r="V149">
            <v>40.270953975897385</v>
          </cell>
          <cell r="W149">
            <v>24.980980626031769</v>
          </cell>
          <cell r="X149">
            <v>23.839717551746055</v>
          </cell>
          <cell r="Y149">
            <v>33.125857848968614</v>
          </cell>
          <cell r="Z149">
            <v>149.63602026167084</v>
          </cell>
          <cell r="AA149">
            <v>267100.29616708244</v>
          </cell>
        </row>
        <row r="150">
          <cell r="E150">
            <v>4000</v>
          </cell>
          <cell r="F150" t="str">
            <v>Chaucer School</v>
          </cell>
          <cell r="G150">
            <v>804</v>
          </cell>
          <cell r="I150">
            <v>147</v>
          </cell>
          <cell r="J150">
            <v>163</v>
          </cell>
          <cell r="K150">
            <v>163</v>
          </cell>
          <cell r="L150">
            <v>168</v>
          </cell>
          <cell r="M150">
            <v>163</v>
          </cell>
          <cell r="N150">
            <v>0</v>
          </cell>
          <cell r="O150">
            <v>0.57462686567164201</v>
          </cell>
          <cell r="Q150">
            <v>0.47014925373134298</v>
          </cell>
          <cell r="R150">
            <v>0.56818181818181801</v>
          </cell>
          <cell r="S150">
            <v>0.56818181818181801</v>
          </cell>
          <cell r="T150">
            <v>0.51655629139072801</v>
          </cell>
          <cell r="U150">
            <v>48.750534300895538</v>
          </cell>
          <cell r="V150">
            <v>42.736192295373108</v>
          </cell>
          <cell r="W150">
            <v>50.44606796590908</v>
          </cell>
          <cell r="X150">
            <v>51.993493363636354</v>
          </cell>
          <cell r="Y150">
            <v>54.330992163973455</v>
          </cell>
          <cell r="Z150">
            <v>248.25728008978751</v>
          </cell>
          <cell r="AA150">
            <v>443139.24496027071</v>
          </cell>
        </row>
        <row r="151">
          <cell r="E151">
            <v>6907</v>
          </cell>
          <cell r="F151" t="str">
            <v>E-Act Parkwood Academy</v>
          </cell>
          <cell r="G151">
            <v>856</v>
          </cell>
          <cell r="I151">
            <v>183</v>
          </cell>
          <cell r="J151">
            <v>176</v>
          </cell>
          <cell r="K151">
            <v>162</v>
          </cell>
          <cell r="L151">
            <v>174</v>
          </cell>
          <cell r="M151">
            <v>161</v>
          </cell>
          <cell r="N151">
            <v>0</v>
          </cell>
          <cell r="O151">
            <v>0.45</v>
          </cell>
          <cell r="Q151">
            <v>0.55232558139534904</v>
          </cell>
          <cell r="R151">
            <v>0.565217391304348</v>
          </cell>
          <cell r="S151">
            <v>0.565217391304348</v>
          </cell>
          <cell r="T151">
            <v>0.47863247863247899</v>
          </cell>
          <cell r="U151">
            <v>47.526925607999999</v>
          </cell>
          <cell r="V151">
            <v>54.210110874418632</v>
          </cell>
          <cell r="W151">
            <v>49.875000714782622</v>
          </cell>
          <cell r="X151">
            <v>53.569445212173939</v>
          </cell>
          <cell r="Y151">
            <v>49.724499157606871</v>
          </cell>
          <cell r="Z151">
            <v>254.90598156698206</v>
          </cell>
          <cell r="AA151">
            <v>455007.17709706299</v>
          </cell>
        </row>
        <row r="152">
          <cell r="E152">
            <v>4012</v>
          </cell>
          <cell r="F152" t="str">
            <v>Ecclesfield School</v>
          </cell>
          <cell r="G152">
            <v>1712</v>
          </cell>
          <cell r="I152">
            <v>340</v>
          </cell>
          <cell r="J152">
            <v>337</v>
          </cell>
          <cell r="K152">
            <v>340</v>
          </cell>
          <cell r="L152">
            <v>346</v>
          </cell>
          <cell r="M152">
            <v>349</v>
          </cell>
          <cell r="N152">
            <v>0</v>
          </cell>
          <cell r="O152">
            <v>0.43154761904761901</v>
          </cell>
          <cell r="Q152">
            <v>0.41691842900302101</v>
          </cell>
          <cell r="R152">
            <v>0.44984802431610899</v>
          </cell>
          <cell r="S152">
            <v>0.44984802431610899</v>
          </cell>
          <cell r="T152">
            <v>0.40438871473354199</v>
          </cell>
          <cell r="U152">
            <v>84.680567571428554</v>
          </cell>
          <cell r="V152">
            <v>78.352609102477317</v>
          </cell>
          <cell r="W152">
            <v>83.309996950759796</v>
          </cell>
          <cell r="X152">
            <v>84.780173367537927</v>
          </cell>
          <cell r="Y152">
            <v>91.06821629510965</v>
          </cell>
          <cell r="Z152">
            <v>422.19156328731327</v>
          </cell>
          <cell r="AA152">
            <v>753611.94046785415</v>
          </cell>
        </row>
        <row r="153">
          <cell r="E153">
            <v>4280</v>
          </cell>
          <cell r="F153" t="str">
            <v>Fir Vale School</v>
          </cell>
          <cell r="G153">
            <v>978</v>
          </cell>
          <cell r="I153">
            <v>183</v>
          </cell>
          <cell r="J153">
            <v>200</v>
          </cell>
          <cell r="K153">
            <v>205</v>
          </cell>
          <cell r="L153">
            <v>188</v>
          </cell>
          <cell r="M153">
            <v>202</v>
          </cell>
          <cell r="N153">
            <v>0</v>
          </cell>
          <cell r="O153">
            <v>0.65317919075144504</v>
          </cell>
          <cell r="Q153">
            <v>0.68152866242038201</v>
          </cell>
          <cell r="R153">
            <v>0.72159090909090895</v>
          </cell>
          <cell r="S153">
            <v>0.72159090909090895</v>
          </cell>
          <cell r="T153">
            <v>0.62745098039215697</v>
          </cell>
          <cell r="U153">
            <v>68.98577512786126</v>
          </cell>
          <cell r="V153">
            <v>76.012775464968144</v>
          </cell>
          <cell r="W153">
            <v>80.574440459659087</v>
          </cell>
          <cell r="X153">
            <v>73.892657592272712</v>
          </cell>
          <cell r="Y153">
            <v>81.784979250196088</v>
          </cell>
          <cell r="Z153">
            <v>381.25062789495735</v>
          </cell>
          <cell r="AA153">
            <v>680532.37079249881</v>
          </cell>
        </row>
        <row r="154">
          <cell r="E154">
            <v>4003</v>
          </cell>
          <cell r="F154" t="str">
            <v>Firth Park Academy</v>
          </cell>
          <cell r="G154">
            <v>1169</v>
          </cell>
          <cell r="I154">
            <v>231</v>
          </cell>
          <cell r="J154">
            <v>259</v>
          </cell>
          <cell r="K154">
            <v>228</v>
          </cell>
          <cell r="L154">
            <v>224</v>
          </cell>
          <cell r="M154">
            <v>227</v>
          </cell>
          <cell r="N154">
            <v>0</v>
          </cell>
          <cell r="O154">
            <v>0.52252252252252296</v>
          </cell>
          <cell r="Q154">
            <v>0.61199999999999999</v>
          </cell>
          <cell r="R154">
            <v>0.61538461538461497</v>
          </cell>
          <cell r="S154">
            <v>0.61538461538461497</v>
          </cell>
          <cell r="T154">
            <v>0.39682539682539703</v>
          </cell>
          <cell r="U154">
            <v>69.661546715675726</v>
          </cell>
          <cell r="V154">
            <v>88.394176780560016</v>
          </cell>
          <cell r="W154">
            <v>76.424721673846108</v>
          </cell>
          <cell r="X154">
            <v>75.083937083076876</v>
          </cell>
          <cell r="Y154">
            <v>58.125632611111136</v>
          </cell>
          <cell r="Z154">
            <v>367.69001486426981</v>
          </cell>
          <cell r="AA154">
            <v>656326.67653272161</v>
          </cell>
        </row>
        <row r="155">
          <cell r="E155">
            <v>4007</v>
          </cell>
          <cell r="F155" t="str">
            <v>Forge Valley School</v>
          </cell>
          <cell r="G155">
            <v>1281</v>
          </cell>
          <cell r="I155">
            <v>264</v>
          </cell>
          <cell r="J155">
            <v>259</v>
          </cell>
          <cell r="K155">
            <v>249</v>
          </cell>
          <cell r="L155">
            <v>254</v>
          </cell>
          <cell r="M155">
            <v>255</v>
          </cell>
          <cell r="N155">
            <v>0</v>
          </cell>
          <cell r="O155">
            <v>0.39163498098859301</v>
          </cell>
          <cell r="Q155">
            <v>0.33984375</v>
          </cell>
          <cell r="R155">
            <v>0.32327586206896602</v>
          </cell>
          <cell r="S155">
            <v>0.32327586206896602</v>
          </cell>
          <cell r="T155">
            <v>0.27477477477477502</v>
          </cell>
          <cell r="U155">
            <v>59.67075342114066</v>
          </cell>
          <cell r="V155">
            <v>49.085308031484381</v>
          </cell>
          <cell r="W155">
            <v>43.845498252155245</v>
          </cell>
          <cell r="X155">
            <v>44.725929943965589</v>
          </cell>
          <cell r="Y155">
            <v>45.21259321486491</v>
          </cell>
          <cell r="Z155">
            <v>242.54008286361079</v>
          </cell>
          <cell r="AA155">
            <v>432934.04791154526</v>
          </cell>
        </row>
        <row r="156">
          <cell r="E156">
            <v>4278</v>
          </cell>
          <cell r="F156" t="str">
            <v>Handsworth Grange Community Sports College</v>
          </cell>
          <cell r="G156">
            <v>998</v>
          </cell>
          <cell r="I156">
            <v>204</v>
          </cell>
          <cell r="J156">
            <v>204</v>
          </cell>
          <cell r="K156">
            <v>191</v>
          </cell>
          <cell r="L156">
            <v>194</v>
          </cell>
          <cell r="M156">
            <v>205</v>
          </cell>
          <cell r="N156">
            <v>0</v>
          </cell>
          <cell r="O156">
            <v>0.50246305418719195</v>
          </cell>
          <cell r="Q156">
            <v>0.45</v>
          </cell>
          <cell r="R156">
            <v>0.50802139037433203</v>
          </cell>
          <cell r="S156">
            <v>0.50802139037433203</v>
          </cell>
          <cell r="T156">
            <v>0.366834170854271</v>
          </cell>
          <cell r="U156">
            <v>59.157582710541853</v>
          </cell>
          <cell r="V156">
            <v>51.193538676000003</v>
          </cell>
          <cell r="W156">
            <v>52.85276958449203</v>
          </cell>
          <cell r="X156">
            <v>53.682917797861016</v>
          </cell>
          <cell r="Y156">
            <v>48.5250532819095</v>
          </cell>
          <cell r="Z156">
            <v>265.41186205080442</v>
          </cell>
          <cell r="AA156">
            <v>473760.1737606859</v>
          </cell>
        </row>
        <row r="157">
          <cell r="E157">
            <v>4257</v>
          </cell>
          <cell r="F157" t="str">
            <v>High Storrs School</v>
          </cell>
          <cell r="G157">
            <v>1204</v>
          </cell>
          <cell r="I157">
            <v>240</v>
          </cell>
          <cell r="J157">
            <v>243</v>
          </cell>
          <cell r="K157">
            <v>244</v>
          </cell>
          <cell r="L157">
            <v>243</v>
          </cell>
          <cell r="M157">
            <v>234</v>
          </cell>
          <cell r="N157">
            <v>0</v>
          </cell>
          <cell r="O157">
            <v>0.26068376068376098</v>
          </cell>
          <cell r="Q157">
            <v>0.27083333333333298</v>
          </cell>
          <cell r="R157">
            <v>0.22362869198312199</v>
          </cell>
          <cell r="S157">
            <v>0.22362869198312199</v>
          </cell>
          <cell r="T157">
            <v>0.19658119658119699</v>
          </cell>
          <cell r="U157">
            <v>36.107825723076964</v>
          </cell>
          <cell r="V157">
            <v>36.701250153749953</v>
          </cell>
          <cell r="W157">
            <v>29.721432260253117</v>
          </cell>
          <cell r="X157">
            <v>29.599623111645524</v>
          </cell>
          <cell r="Y157">
            <v>29.682481640000063</v>
          </cell>
          <cell r="Z157">
            <v>161.8126128887256</v>
          </cell>
          <cell r="AA157">
            <v>288835.51400637516</v>
          </cell>
        </row>
        <row r="158">
          <cell r="E158">
            <v>4230</v>
          </cell>
          <cell r="F158" t="str">
            <v>King Ecgbert School</v>
          </cell>
          <cell r="G158">
            <v>1112</v>
          </cell>
          <cell r="I158">
            <v>244</v>
          </cell>
          <cell r="J158">
            <v>244</v>
          </cell>
          <cell r="K158">
            <v>211</v>
          </cell>
          <cell r="L158">
            <v>205</v>
          </cell>
          <cell r="M158">
            <v>208</v>
          </cell>
          <cell r="N158">
            <v>0</v>
          </cell>
          <cell r="O158">
            <v>0.34583333333333299</v>
          </cell>
          <cell r="Q158">
            <v>0.27310924369747902</v>
          </cell>
          <cell r="R158">
            <v>0.35714285714285698</v>
          </cell>
          <cell r="S158">
            <v>0.35714285714285698</v>
          </cell>
          <cell r="T158">
            <v>0.31155778894472402</v>
          </cell>
          <cell r="U158">
            <v>48.70042994399995</v>
          </cell>
          <cell r="V158">
            <v>37.161967164705892</v>
          </cell>
          <cell r="W158">
            <v>41.046563978571413</v>
          </cell>
          <cell r="X158">
            <v>39.879363107142844</v>
          </cell>
          <cell r="Y158">
            <v>41.816176887638242</v>
          </cell>
          <cell r="Z158">
            <v>208.60450108205833</v>
          </cell>
          <cell r="AA158">
            <v>372359.03443147411</v>
          </cell>
        </row>
        <row r="159">
          <cell r="E159">
            <v>4259</v>
          </cell>
          <cell r="F159" t="str">
            <v>King Edward VII School</v>
          </cell>
          <cell r="G159">
            <v>1162</v>
          </cell>
          <cell r="I159">
            <v>239</v>
          </cell>
          <cell r="J159">
            <v>238</v>
          </cell>
          <cell r="K159">
            <v>221</v>
          </cell>
          <cell r="L159">
            <v>234</v>
          </cell>
          <cell r="M159">
            <v>230</v>
          </cell>
          <cell r="N159">
            <v>0</v>
          </cell>
          <cell r="O159">
            <v>0.37339055793991399</v>
          </cell>
          <cell r="Q159">
            <v>0.28440366972477099</v>
          </cell>
          <cell r="R159">
            <v>0.32160804020100497</v>
          </cell>
          <cell r="S159">
            <v>0.32160804020100497</v>
          </cell>
          <cell r="T159">
            <v>0.27227722772277202</v>
          </cell>
          <cell r="U159">
            <v>51.503572064549324</v>
          </cell>
          <cell r="V159">
            <v>37.747189577614726</v>
          </cell>
          <cell r="W159">
            <v>38.714312857085424</v>
          </cell>
          <cell r="X159">
            <v>40.991625378090447</v>
          </cell>
          <cell r="Y159">
            <v>40.409319064356396</v>
          </cell>
          <cell r="Z159">
            <v>209.36601894169632</v>
          </cell>
          <cell r="AA159">
            <v>373718.34381092794</v>
          </cell>
        </row>
        <row r="160">
          <cell r="E160">
            <v>4279</v>
          </cell>
          <cell r="F160" t="str">
            <v>Meadowhead School Academy Trust</v>
          </cell>
          <cell r="G160">
            <v>1629</v>
          </cell>
          <cell r="I160">
            <v>321</v>
          </cell>
          <cell r="J160">
            <v>326</v>
          </cell>
          <cell r="K160">
            <v>328</v>
          </cell>
          <cell r="L160">
            <v>328</v>
          </cell>
          <cell r="M160">
            <v>326</v>
          </cell>
          <cell r="N160">
            <v>0</v>
          </cell>
          <cell r="O160">
            <v>0.42580645161290298</v>
          </cell>
          <cell r="Q160">
            <v>0.38730158730158698</v>
          </cell>
          <cell r="R160">
            <v>0.38750000000000001</v>
          </cell>
          <cell r="S160">
            <v>0.38750000000000001</v>
          </cell>
          <cell r="T160">
            <v>0.31832797427652698</v>
          </cell>
          <cell r="U160">
            <v>78.884810774709621</v>
          </cell>
          <cell r="V160">
            <v>70.410810949333282</v>
          </cell>
          <cell r="W160">
            <v>69.230574354000012</v>
          </cell>
          <cell r="X160">
            <v>69.230574354000012</v>
          </cell>
          <cell r="Y160">
            <v>66.962981437813426</v>
          </cell>
          <cell r="Z160">
            <v>354.71975186985634</v>
          </cell>
          <cell r="AA160">
            <v>633174.75708769355</v>
          </cell>
        </row>
        <row r="161">
          <cell r="E161">
            <v>4015</v>
          </cell>
          <cell r="F161" t="str">
            <v>Mercia School</v>
          </cell>
          <cell r="G161">
            <v>920</v>
          </cell>
          <cell r="I161">
            <v>190</v>
          </cell>
          <cell r="J161">
            <v>183</v>
          </cell>
          <cell r="K161">
            <v>191</v>
          </cell>
          <cell r="L161">
            <v>182</v>
          </cell>
          <cell r="M161">
            <v>174</v>
          </cell>
          <cell r="N161">
            <v>0</v>
          </cell>
          <cell r="O161">
            <v>0.33333333333333298</v>
          </cell>
          <cell r="Q161">
            <v>0.370588235294118</v>
          </cell>
          <cell r="R161">
            <v>0.35714285714285698</v>
          </cell>
          <cell r="S161">
            <v>0.35714285714285698</v>
          </cell>
          <cell r="T161">
            <v>0.30630630630630601</v>
          </cell>
          <cell r="U161">
            <v>36.551774399999957</v>
          </cell>
          <cell r="V161">
            <v>37.819448122235336</v>
          </cell>
          <cell r="W161">
            <v>37.155894407142839</v>
          </cell>
          <cell r="X161">
            <v>35.405093099999988</v>
          </cell>
          <cell r="Y161">
            <v>34.391218445405372</v>
          </cell>
          <cell r="Z161">
            <v>181.32342847478347</v>
          </cell>
          <cell r="AA161">
            <v>323662.31982748851</v>
          </cell>
        </row>
        <row r="162">
          <cell r="E162">
            <v>4008</v>
          </cell>
          <cell r="F162" t="str">
            <v>Newfield Secondary School</v>
          </cell>
          <cell r="G162">
            <v>1061</v>
          </cell>
          <cell r="I162">
            <v>217</v>
          </cell>
          <cell r="J162">
            <v>217</v>
          </cell>
          <cell r="K162">
            <v>216</v>
          </cell>
          <cell r="L162">
            <v>206</v>
          </cell>
          <cell r="M162">
            <v>205</v>
          </cell>
          <cell r="N162">
            <v>0</v>
          </cell>
          <cell r="O162">
            <v>0.38967136150234699</v>
          </cell>
          <cell r="Q162">
            <v>0.40375586854460099</v>
          </cell>
          <cell r="R162">
            <v>0.35885167464114798</v>
          </cell>
          <cell r="S162">
            <v>0.35885167464114798</v>
          </cell>
          <cell r="T162">
            <v>0.422222222222222</v>
          </cell>
          <cell r="U162">
            <v>48.801631483943602</v>
          </cell>
          <cell r="V162">
            <v>48.859728680000011</v>
          </cell>
          <cell r="W162">
            <v>42.220280325358814</v>
          </cell>
          <cell r="X162">
            <v>40.265637717703314</v>
          </cell>
          <cell r="Y162">
            <v>55.851819317777746</v>
          </cell>
          <cell r="Z162">
            <v>235.99909752478348</v>
          </cell>
          <cell r="AA162">
            <v>421258.38908173854</v>
          </cell>
        </row>
        <row r="163">
          <cell r="E163">
            <v>5400</v>
          </cell>
          <cell r="F163" t="str">
            <v>Notre Dame High School</v>
          </cell>
          <cell r="G163">
            <v>1060</v>
          </cell>
          <cell r="I163">
            <v>210</v>
          </cell>
          <cell r="J163">
            <v>218</v>
          </cell>
          <cell r="K163">
            <v>210</v>
          </cell>
          <cell r="L163">
            <v>211</v>
          </cell>
          <cell r="M163">
            <v>211</v>
          </cell>
          <cell r="N163">
            <v>0</v>
          </cell>
          <cell r="O163">
            <v>0.25980392156862703</v>
          </cell>
          <cell r="Q163">
            <v>0.28436018957345999</v>
          </cell>
          <cell r="R163">
            <v>0.27860696517412897</v>
          </cell>
          <cell r="S163">
            <v>0.27860696517412897</v>
          </cell>
          <cell r="T163">
            <v>0.24637681159420299</v>
          </cell>
          <cell r="U163">
            <v>31.487712776470534</v>
          </cell>
          <cell r="V163">
            <v>34.56987092701425</v>
          </cell>
          <cell r="W163">
            <v>31.868648668656672</v>
          </cell>
          <cell r="X163">
            <v>32.020404138507423</v>
          </cell>
          <cell r="Y163">
            <v>33.544757921449289</v>
          </cell>
          <cell r="Z163">
            <v>163.49139443209816</v>
          </cell>
          <cell r="AA163">
            <v>291832.13906129519</v>
          </cell>
        </row>
        <row r="164">
          <cell r="E164">
            <v>4006</v>
          </cell>
          <cell r="F164" t="str">
            <v>Outwood Academy City</v>
          </cell>
          <cell r="G164">
            <v>1177</v>
          </cell>
          <cell r="I164">
            <v>231</v>
          </cell>
          <cell r="J164">
            <v>264</v>
          </cell>
          <cell r="K164">
            <v>228</v>
          </cell>
          <cell r="L164">
            <v>220</v>
          </cell>
          <cell r="M164">
            <v>234</v>
          </cell>
          <cell r="N164">
            <v>0</v>
          </cell>
          <cell r="O164">
            <v>0.48245614035087703</v>
          </cell>
          <cell r="Q164">
            <v>0.41106719367588901</v>
          </cell>
          <cell r="R164">
            <v>0.33789954337899503</v>
          </cell>
          <cell r="S164">
            <v>0.33789954337899503</v>
          </cell>
          <cell r="T164">
            <v>0.38679245283018898</v>
          </cell>
          <cell r="U164">
            <v>64.319985284210503</v>
          </cell>
          <cell r="V164">
            <v>60.518647596521696</v>
          </cell>
          <cell r="W164">
            <v>41.963802654246528</v>
          </cell>
          <cell r="X164">
            <v>40.49138852602735</v>
          </cell>
          <cell r="Y164">
            <v>58.403143735471744</v>
          </cell>
          <cell r="Z164">
            <v>265.69696779647785</v>
          </cell>
          <cell r="AA164">
            <v>474269.08751671296</v>
          </cell>
        </row>
        <row r="165">
          <cell r="E165">
            <v>6905</v>
          </cell>
          <cell r="F165" t="str">
            <v>Sheffield Park Academy</v>
          </cell>
          <cell r="G165">
            <v>1096</v>
          </cell>
          <cell r="I165">
            <v>238</v>
          </cell>
          <cell r="J165">
            <v>239</v>
          </cell>
          <cell r="K165">
            <v>209</v>
          </cell>
          <cell r="L165">
            <v>205</v>
          </cell>
          <cell r="M165">
            <v>205</v>
          </cell>
          <cell r="N165">
            <v>0</v>
          </cell>
          <cell r="O165">
            <v>0.52360515021459197</v>
          </cell>
          <cell r="Q165">
            <v>0.52678571428571397</v>
          </cell>
          <cell r="R165">
            <v>0.53</v>
          </cell>
          <cell r="S165">
            <v>0.53</v>
          </cell>
          <cell r="T165">
            <v>0.43814432989690699</v>
          </cell>
          <cell r="U165">
            <v>71.921209948841152</v>
          </cell>
          <cell r="V165">
            <v>70.210870766249954</v>
          </cell>
          <cell r="W165">
            <v>60.335725579800012</v>
          </cell>
          <cell r="X165">
            <v>59.180974851000009</v>
          </cell>
          <cell r="Y165">
            <v>57.95800566752574</v>
          </cell>
          <cell r="Z165">
            <v>319.60678681341687</v>
          </cell>
          <cell r="AA165">
            <v>570498.1144619491</v>
          </cell>
        </row>
        <row r="166">
          <cell r="E166">
            <v>6906</v>
          </cell>
          <cell r="F166" t="str">
            <v>Sheffield Springs Academy</v>
          </cell>
          <cell r="G166">
            <v>1047</v>
          </cell>
          <cell r="I166">
            <v>227</v>
          </cell>
          <cell r="J166">
            <v>229</v>
          </cell>
          <cell r="K166">
            <v>204</v>
          </cell>
          <cell r="L166">
            <v>194</v>
          </cell>
          <cell r="M166">
            <v>193</v>
          </cell>
          <cell r="N166">
            <v>0</v>
          </cell>
          <cell r="O166">
            <v>0.60360360360360399</v>
          </cell>
          <cell r="Q166">
            <v>0.56880733944954098</v>
          </cell>
          <cell r="R166">
            <v>0.64583333333333304</v>
          </cell>
          <cell r="S166">
            <v>0.64583333333333304</v>
          </cell>
          <cell r="T166">
            <v>0.57142857142857095</v>
          </cell>
          <cell r="U166">
            <v>79.077658157837874</v>
          </cell>
          <cell r="V166">
            <v>72.639549691376118</v>
          </cell>
          <cell r="W166">
            <v>71.763400244999971</v>
          </cell>
          <cell r="X166">
            <v>68.245586507499979</v>
          </cell>
          <cell r="Y166">
            <v>71.164210639999936</v>
          </cell>
          <cell r="Z166">
            <v>362.89040524171389</v>
          </cell>
          <cell r="AA166">
            <v>647759.37335645931</v>
          </cell>
        </row>
        <row r="167">
          <cell r="E167">
            <v>4229</v>
          </cell>
          <cell r="F167" t="str">
            <v>Silverdale School</v>
          </cell>
          <cell r="G167">
            <v>1017</v>
          </cell>
          <cell r="I167">
            <v>237</v>
          </cell>
          <cell r="J167">
            <v>240</v>
          </cell>
          <cell r="K167">
            <v>185</v>
          </cell>
          <cell r="L167">
            <v>182</v>
          </cell>
          <cell r="M167">
            <v>173</v>
          </cell>
          <cell r="N167">
            <v>0</v>
          </cell>
          <cell r="O167">
            <v>0.22026431718061701</v>
          </cell>
          <cell r="Q167">
            <v>0.19409282700421901</v>
          </cell>
          <cell r="R167">
            <v>0.28901734104046201</v>
          </cell>
          <cell r="S167">
            <v>0.28901734104046201</v>
          </cell>
          <cell r="T167">
            <v>0.19158878504672899</v>
          </cell>
          <cell r="U167">
            <v>30.127882678414132</v>
          </cell>
          <cell r="V167">
            <v>25.977251362025267</v>
          </cell>
          <cell r="W167">
            <v>29.123798236994176</v>
          </cell>
          <cell r="X167">
            <v>28.651520427745627</v>
          </cell>
          <cell r="Y167">
            <v>21.387428105700938</v>
          </cell>
          <cell r="Z167">
            <v>135.26788081088014</v>
          </cell>
          <cell r="AA167">
            <v>241453.16724742105</v>
          </cell>
        </row>
        <row r="168">
          <cell r="E168">
            <v>4271</v>
          </cell>
          <cell r="F168" t="str">
            <v>Stocksbridge High School</v>
          </cell>
          <cell r="G168">
            <v>796</v>
          </cell>
          <cell r="I168">
            <v>172</v>
          </cell>
          <cell r="J168">
            <v>177</v>
          </cell>
          <cell r="K168">
            <v>147</v>
          </cell>
          <cell r="L168">
            <v>149</v>
          </cell>
          <cell r="M168">
            <v>151</v>
          </cell>
          <cell r="N168">
            <v>0</v>
          </cell>
          <cell r="O168">
            <v>0.44047619047619002</v>
          </cell>
          <cell r="Q168">
            <v>0.34682080924855502</v>
          </cell>
          <cell r="R168">
            <v>0.34722222222222199</v>
          </cell>
          <cell r="S168">
            <v>0.34722222222222199</v>
          </cell>
          <cell r="T168">
            <v>0.23863636363636401</v>
          </cell>
          <cell r="U168">
            <v>43.724716594285667</v>
          </cell>
          <cell r="V168">
            <v>34.233466869364172</v>
          </cell>
          <cell r="W168">
            <v>27.802076312499981</v>
          </cell>
          <cell r="X168">
            <v>28.18033585416665</v>
          </cell>
          <cell r="Y168">
            <v>23.251766126590944</v>
          </cell>
          <cell r="Z168">
            <v>157.19236175690742</v>
          </cell>
          <cell r="AA168">
            <v>280588.36573607975</v>
          </cell>
        </row>
        <row r="169">
          <cell r="E169">
            <v>4234</v>
          </cell>
          <cell r="F169" t="str">
            <v>Tapton School</v>
          </cell>
          <cell r="G169">
            <v>1322</v>
          </cell>
          <cell r="I169">
            <v>264</v>
          </cell>
          <cell r="J169">
            <v>268</v>
          </cell>
          <cell r="K169">
            <v>265</v>
          </cell>
          <cell r="L169">
            <v>256</v>
          </cell>
          <cell r="M169">
            <v>269</v>
          </cell>
          <cell r="N169">
            <v>0</v>
          </cell>
          <cell r="O169">
            <v>0.38735177865612602</v>
          </cell>
          <cell r="Q169">
            <v>0.39430894308943099</v>
          </cell>
          <cell r="R169">
            <v>0.375</v>
          </cell>
          <cell r="S169">
            <v>0.375</v>
          </cell>
          <cell r="T169">
            <v>0.194139194139194</v>
          </cell>
          <cell r="U169">
            <v>59.018151067826011</v>
          </cell>
          <cell r="V169">
            <v>58.931010832195142</v>
          </cell>
          <cell r="W169">
            <v>54.1289404125</v>
          </cell>
          <cell r="X169">
            <v>52.290599040000004</v>
          </cell>
          <cell r="Y169">
            <v>33.698291188205104</v>
          </cell>
          <cell r="Z169">
            <v>258.06699254072623</v>
          </cell>
          <cell r="AA169">
            <v>460649.58168519632</v>
          </cell>
        </row>
        <row r="170">
          <cell r="E170">
            <v>4276</v>
          </cell>
          <cell r="F170" t="str">
            <v>The Birley Academy</v>
          </cell>
          <cell r="G170">
            <v>1105</v>
          </cell>
          <cell r="I170">
            <v>227</v>
          </cell>
          <cell r="J170">
            <v>216</v>
          </cell>
          <cell r="K170">
            <v>222</v>
          </cell>
          <cell r="L170">
            <v>218</v>
          </cell>
          <cell r="M170">
            <v>222</v>
          </cell>
          <cell r="N170">
            <v>0</v>
          </cell>
          <cell r="O170">
            <v>0.50458715596330295</v>
          </cell>
          <cell r="Q170">
            <v>0.43781094527363201</v>
          </cell>
          <cell r="R170">
            <v>0.5</v>
          </cell>
          <cell r="S170">
            <v>0.5</v>
          </cell>
          <cell r="T170">
            <v>0.41176470588235298</v>
          </cell>
          <cell r="U170">
            <v>66.105587163302772</v>
          </cell>
          <cell r="V170">
            <v>52.736686022686591</v>
          </cell>
          <cell r="W170">
            <v>60.461005140000005</v>
          </cell>
          <cell r="X170">
            <v>59.371617660000005</v>
          </cell>
          <cell r="Y170">
            <v>58.985391903529418</v>
          </cell>
          <cell r="Z170">
            <v>297.66028788951877</v>
          </cell>
          <cell r="AA170">
            <v>531323.61388279102</v>
          </cell>
        </row>
        <row r="171">
          <cell r="E171">
            <v>4004</v>
          </cell>
          <cell r="F171" t="str">
            <v>UTC Sheffield City Centre</v>
          </cell>
          <cell r="G171">
            <v>302</v>
          </cell>
          <cell r="I171">
            <v>0</v>
          </cell>
          <cell r="J171">
            <v>0</v>
          </cell>
          <cell r="K171">
            <v>103</v>
          </cell>
          <cell r="L171">
            <v>100</v>
          </cell>
          <cell r="M171">
            <v>99</v>
          </cell>
          <cell r="N171">
            <v>0</v>
          </cell>
          <cell r="O171">
            <v>0</v>
          </cell>
          <cell r="Q171">
            <v>0</v>
          </cell>
          <cell r="R171">
            <v>0.43298969072165</v>
          </cell>
          <cell r="S171">
            <v>0.43298969072165</v>
          </cell>
          <cell r="T171">
            <v>0.23</v>
          </cell>
          <cell r="U171">
            <v>0</v>
          </cell>
          <cell r="V171">
            <v>0</v>
          </cell>
          <cell r="W171">
            <v>24.292217724123741</v>
          </cell>
          <cell r="X171">
            <v>23.584677402061885</v>
          </cell>
          <cell r="Y171">
            <v>14.692828411799999</v>
          </cell>
          <cell r="Z171">
            <v>62.569723537985624</v>
          </cell>
          <cell r="AA171">
            <v>111686.95651530434</v>
          </cell>
        </row>
        <row r="172">
          <cell r="E172">
            <v>4010</v>
          </cell>
          <cell r="F172" t="str">
            <v>UTC Sheffield Olympic Legacy Park</v>
          </cell>
          <cell r="G172">
            <v>287</v>
          </cell>
          <cell r="I172">
            <v>0</v>
          </cell>
          <cell r="J172">
            <v>0</v>
          </cell>
          <cell r="K172">
            <v>93</v>
          </cell>
          <cell r="L172">
            <v>94</v>
          </cell>
          <cell r="M172">
            <v>100</v>
          </cell>
          <cell r="N172">
            <v>0</v>
          </cell>
          <cell r="O172">
            <v>0</v>
          </cell>
          <cell r="Q172">
            <v>0</v>
          </cell>
          <cell r="R172">
            <v>0.34117647058823503</v>
          </cell>
          <cell r="S172">
            <v>0.34117647058823503</v>
          </cell>
          <cell r="T172">
            <v>0.29032258064516098</v>
          </cell>
          <cell r="U172">
            <v>0</v>
          </cell>
          <cell r="V172">
            <v>0</v>
          </cell>
          <cell r="W172">
            <v>17.282811962117634</v>
          </cell>
          <cell r="X172">
            <v>17.46864864988234</v>
          </cell>
          <cell r="Y172">
            <v>18.733684064516108</v>
          </cell>
          <cell r="Z172">
            <v>53.485144676516086</v>
          </cell>
          <cell r="AA172">
            <v>95470.983247581215</v>
          </cell>
        </row>
        <row r="173">
          <cell r="E173">
            <v>4013</v>
          </cell>
          <cell r="F173" t="str">
            <v>Westfield School</v>
          </cell>
          <cell r="G173">
            <v>1327</v>
          </cell>
          <cell r="I173">
            <v>260</v>
          </cell>
          <cell r="J173">
            <v>291</v>
          </cell>
          <cell r="K173">
            <v>267</v>
          </cell>
          <cell r="L173">
            <v>269</v>
          </cell>
          <cell r="M173">
            <v>240</v>
          </cell>
          <cell r="N173">
            <v>0</v>
          </cell>
          <cell r="O173">
            <v>0.476377952755906</v>
          </cell>
          <cell r="Q173">
            <v>0.4375</v>
          </cell>
          <cell r="R173">
            <v>0.41603053435114501</v>
          </cell>
          <cell r="S173">
            <v>0.41603053435114501</v>
          </cell>
          <cell r="T173">
            <v>0.33061224489795898</v>
          </cell>
          <cell r="U173">
            <v>71.482728302362275</v>
          </cell>
          <cell r="V173">
            <v>70.997575083750007</v>
          </cell>
          <cell r="W173">
            <v>60.504663798549615</v>
          </cell>
          <cell r="X173">
            <v>60.957882253969473</v>
          </cell>
          <cell r="Y173">
            <v>51.200305508571397</v>
          </cell>
          <cell r="Z173">
            <v>315.14315494720273</v>
          </cell>
          <cell r="AA173">
            <v>562530.53158075688</v>
          </cell>
        </row>
        <row r="174">
          <cell r="E174">
            <v>4016</v>
          </cell>
          <cell r="F174" t="str">
            <v>Yewlands Academy</v>
          </cell>
          <cell r="G174">
            <v>916</v>
          </cell>
          <cell r="I174">
            <v>177</v>
          </cell>
          <cell r="J174">
            <v>202</v>
          </cell>
          <cell r="K174">
            <v>198</v>
          </cell>
          <cell r="L174">
            <v>169</v>
          </cell>
          <cell r="M174">
            <v>170</v>
          </cell>
          <cell r="N174">
            <v>0</v>
          </cell>
          <cell r="O174">
            <v>0.43678160919540199</v>
          </cell>
          <cell r="Q174">
            <v>0.452261306532663</v>
          </cell>
          <cell r="R174">
            <v>0.55897435897435899</v>
          </cell>
          <cell r="S174">
            <v>0.55897435897435899</v>
          </cell>
          <cell r="T174">
            <v>0.37012987012986998</v>
          </cell>
          <cell r="U174">
            <v>44.618372888275829</v>
          </cell>
          <cell r="V174">
            <v>50.946373103517558</v>
          </cell>
          <cell r="W174">
            <v>60.285027162461539</v>
          </cell>
          <cell r="X174">
            <v>51.455401972000004</v>
          </cell>
          <cell r="Y174">
            <v>40.601813536363615</v>
          </cell>
          <cell r="Z174">
            <v>247.90698866261852</v>
          </cell>
          <cell r="AA174">
            <v>442513.97476277407</v>
          </cell>
        </row>
        <row r="176">
          <cell r="F176" t="str">
            <v>Total Secondary</v>
          </cell>
          <cell r="G176">
            <v>28395</v>
          </cell>
          <cell r="H176">
            <v>0</v>
          </cell>
          <cell r="I176">
            <v>5639</v>
          </cell>
          <cell r="J176">
            <v>5840</v>
          </cell>
          <cell r="K176">
            <v>5683</v>
          </cell>
          <cell r="L176">
            <v>5608</v>
          </cell>
          <cell r="M176">
            <v>5625</v>
          </cell>
          <cell r="N176">
            <v>0</v>
          </cell>
          <cell r="O176">
            <v>0.19859130128543759</v>
          </cell>
          <cell r="Q176">
            <v>0.20567001232611376</v>
          </cell>
          <cell r="R176">
            <v>0.20014086987145624</v>
          </cell>
          <cell r="S176">
            <v>0.19749955978165171</v>
          </cell>
          <cell r="U176">
            <v>1371.6252583672681</v>
          </cell>
          <cell r="V176">
            <v>1330.6681071235189</v>
          </cell>
          <cell r="W176">
            <v>1297.9946119449564</v>
          </cell>
          <cell r="X176">
            <v>1276.8066028814687</v>
          </cell>
          <cell r="Y176">
            <v>1258.4926367154112</v>
          </cell>
          <cell r="Z176">
            <v>6535.5872170326238</v>
          </cell>
          <cell r="AA176">
            <v>11666023.182403233</v>
          </cell>
        </row>
        <row r="177">
          <cell r="G177">
            <v>0</v>
          </cell>
          <cell r="Z177">
            <v>0.2301668327886115</v>
          </cell>
          <cell r="AA177">
            <v>0</v>
          </cell>
        </row>
        <row r="178">
          <cell r="F178" t="str">
            <v>Middle Deemed Secondary</v>
          </cell>
        </row>
        <row r="180">
          <cell r="E180">
            <v>4014</v>
          </cell>
          <cell r="F180" t="str">
            <v>Astrea Academy Sheffield</v>
          </cell>
          <cell r="G180">
            <v>1003</v>
          </cell>
          <cell r="H180">
            <v>28</v>
          </cell>
          <cell r="I180">
            <v>363</v>
          </cell>
          <cell r="J180">
            <v>164</v>
          </cell>
          <cell r="K180">
            <v>152</v>
          </cell>
          <cell r="L180">
            <v>154</v>
          </cell>
          <cell r="M180">
            <v>142</v>
          </cell>
          <cell r="N180">
            <v>0</v>
          </cell>
          <cell r="O180">
            <v>0.14563751756673099</v>
          </cell>
          <cell r="P180">
            <v>0.4784595368201926</v>
          </cell>
          <cell r="Q180">
            <v>0.58389261744966403</v>
          </cell>
          <cell r="R180">
            <v>0.5</v>
          </cell>
          <cell r="S180">
            <v>0</v>
          </cell>
          <cell r="U180">
            <v>146.07443011943118</v>
          </cell>
          <cell r="V180">
            <v>53.400989152751642</v>
          </cell>
          <cell r="W180">
            <v>41.396724240000005</v>
          </cell>
          <cell r="X180">
            <v>41.941417980000004</v>
          </cell>
          <cell r="Y180">
            <v>36.651412112000003</v>
          </cell>
          <cell r="Z180">
            <v>332.86184063514827</v>
          </cell>
          <cell r="AA180">
            <v>529073.53474008874</v>
          </cell>
        </row>
        <row r="181">
          <cell r="E181">
            <v>4225</v>
          </cell>
          <cell r="F181" t="str">
            <v>Hinde House 2-16 Academy</v>
          </cell>
          <cell r="G181">
            <v>1369</v>
          </cell>
          <cell r="H181">
            <v>60</v>
          </cell>
          <cell r="I181">
            <v>545</v>
          </cell>
          <cell r="J181">
            <v>194</v>
          </cell>
          <cell r="K181">
            <v>191</v>
          </cell>
          <cell r="L181">
            <v>189</v>
          </cell>
          <cell r="M181">
            <v>190</v>
          </cell>
          <cell r="N181">
            <v>0</v>
          </cell>
          <cell r="O181">
            <v>0.12535960128314755</v>
          </cell>
          <cell r="P181">
            <v>0.32392942009201681</v>
          </cell>
          <cell r="Q181">
            <v>0.56216216216216197</v>
          </cell>
          <cell r="R181">
            <v>0.53977272727272696</v>
          </cell>
          <cell r="S181">
            <v>0</v>
          </cell>
          <cell r="U181">
            <v>171.61729415662899</v>
          </cell>
          <cell r="V181">
            <v>60.818514769297281</v>
          </cell>
          <cell r="W181">
            <v>56.1560676835227</v>
          </cell>
          <cell r="X181">
            <v>55.568046032386334</v>
          </cell>
          <cell r="Y181">
            <v>65.489029165217417</v>
          </cell>
          <cell r="Z181">
            <v>429.08471701257372</v>
          </cell>
          <cell r="AA181">
            <v>683715.89022489381</v>
          </cell>
        </row>
        <row r="182">
          <cell r="E182">
            <v>4005</v>
          </cell>
          <cell r="F182" t="str">
            <v>Oasis Academy Don Valley</v>
          </cell>
          <cell r="G182">
            <v>1092</v>
          </cell>
          <cell r="H182">
            <v>55</v>
          </cell>
          <cell r="I182">
            <v>492</v>
          </cell>
          <cell r="J182">
            <v>163</v>
          </cell>
          <cell r="K182">
            <v>146</v>
          </cell>
          <cell r="L182">
            <v>117</v>
          </cell>
          <cell r="M182">
            <v>119</v>
          </cell>
          <cell r="N182">
            <v>0</v>
          </cell>
          <cell r="O182">
            <v>0.10756319590919609</v>
          </cell>
          <cell r="P182">
            <v>0.22316436645425733</v>
          </cell>
          <cell r="Q182">
            <v>0.506329113924051</v>
          </cell>
          <cell r="R182">
            <v>0.433823529411765</v>
          </cell>
          <cell r="S182">
            <v>0</v>
          </cell>
          <cell r="U182">
            <v>117.45900993284214</v>
          </cell>
          <cell r="V182">
            <v>46.024912739240541</v>
          </cell>
          <cell r="W182">
            <v>34.499940267352969</v>
          </cell>
          <cell r="X182">
            <v>27.647212406029432</v>
          </cell>
          <cell r="Y182">
            <v>30.04720022347826</v>
          </cell>
          <cell r="Z182">
            <v>267.95231572392748</v>
          </cell>
          <cell r="AA182">
            <v>423434.38736176048</v>
          </cell>
        </row>
        <row r="184">
          <cell r="F184" t="str">
            <v>Total Middle Deemed Secondary</v>
          </cell>
          <cell r="G184">
            <v>3464</v>
          </cell>
          <cell r="H184">
            <v>143</v>
          </cell>
          <cell r="I184">
            <v>1400</v>
          </cell>
          <cell r="J184">
            <v>521</v>
          </cell>
          <cell r="K184">
            <v>489</v>
          </cell>
          <cell r="L184">
            <v>460</v>
          </cell>
          <cell r="M184">
            <v>451</v>
          </cell>
          <cell r="N184">
            <v>0</v>
          </cell>
          <cell r="U184">
            <v>435.15073420890235</v>
          </cell>
          <cell r="V184">
            <v>160.24441666128945</v>
          </cell>
          <cell r="W184">
            <v>132.05273219087567</v>
          </cell>
          <cell r="X184">
            <v>125.15667641841577</v>
          </cell>
          <cell r="Y184">
            <v>132.18764150069569</v>
          </cell>
          <cell r="Z184">
            <v>1029.8988733716494</v>
          </cell>
          <cell r="AA184">
            <v>1636223.812326743</v>
          </cell>
        </row>
        <row r="186">
          <cell r="F186" t="str">
            <v>TOTAL ALL SCHOOLS</v>
          </cell>
          <cell r="G186">
            <v>74902</v>
          </cell>
          <cell r="H186">
            <v>5901</v>
          </cell>
          <cell r="I186">
            <v>44324</v>
          </cell>
          <cell r="J186">
            <v>6361</v>
          </cell>
          <cell r="K186">
            <v>6172</v>
          </cell>
          <cell r="L186">
            <v>6068</v>
          </cell>
          <cell r="M186">
            <v>6076</v>
          </cell>
          <cell r="N186">
            <v>0</v>
          </cell>
          <cell r="U186">
            <v>14305.323948090385</v>
          </cell>
          <cell r="V186">
            <v>1490.9125237848084</v>
          </cell>
          <cell r="W186">
            <v>1430.0473441358322</v>
          </cell>
          <cell r="X186">
            <v>1401.9632792998846</v>
          </cell>
          <cell r="Y186">
            <v>15807.580823146602</v>
          </cell>
          <cell r="Z186">
            <v>21982.386635334769</v>
          </cell>
          <cell r="AA186">
            <v>30242105.135023303</v>
          </cell>
        </row>
        <row r="187">
          <cell r="G187">
            <v>0</v>
          </cell>
          <cell r="K187">
            <v>0</v>
          </cell>
          <cell r="Z187">
            <v>0.2934819715806623</v>
          </cell>
          <cell r="AA187">
            <v>0</v>
          </cell>
        </row>
        <row r="188">
          <cell r="Z188">
            <v>7234.0997352540253</v>
          </cell>
          <cell r="AA188">
            <v>0</v>
          </cell>
        </row>
        <row r="189">
          <cell r="G189" t="str">
            <v>Pupils NOR</v>
          </cell>
          <cell r="H189" t="str">
            <v>Recep</v>
          </cell>
          <cell r="I189" t="str">
            <v>Pri Y1-6, Sec Y7</v>
          </cell>
          <cell r="J189" t="str">
            <v>Y8</v>
          </cell>
          <cell r="K189" t="str">
            <v>Y9</v>
          </cell>
          <cell r="L189" t="str">
            <v>Y10</v>
          </cell>
          <cell r="M189" t="str">
            <v>Y11</v>
          </cell>
          <cell r="O189" t="str">
            <v>Proportion of Y1-6 EYFSP &amp; Y7 Pupils Under New Method</v>
          </cell>
          <cell r="P189" t="str">
            <v>col req. for 3-16 schools primary aged pupils</v>
          </cell>
          <cell r="Q189" t="str">
            <v>Proportion of Y8 Pupils Under New Method</v>
          </cell>
          <cell r="R189" t="str">
            <v>Proportion of Y9 Pupils Under New Method</v>
          </cell>
          <cell r="S189" t="str">
            <v>No. of Low Attain Y1-6 &amp; Proportion of Y10 Pupils Under Old Method</v>
          </cell>
          <cell r="T189" t="str">
            <v>Proportion of Y11 Pupils Under Old Method</v>
          </cell>
          <cell r="U189" t="str">
            <v>No. of Low Attain Pupils Y7</v>
          </cell>
          <cell r="V189" t="str">
            <v>No. of Low Attain Pupils Y8</v>
          </cell>
          <cell r="W189" t="str">
            <v>No. of Low Attain Pupils Y9</v>
          </cell>
          <cell r="X189" t="str">
            <v>No. of Low Attain Pupils Y10</v>
          </cell>
          <cell r="Y189" t="str">
            <v>No. of Low Attain Pupils Y11</v>
          </cell>
          <cell r="Z189" t="str">
            <v>No of Weighted Low Attain Pupils as Proportion of Whole School</v>
          </cell>
        </row>
        <row r="191">
          <cell r="E191">
            <v>4014</v>
          </cell>
          <cell r="F191" t="str">
            <v>Astrea Academy (Woodside) Pri</v>
          </cell>
          <cell r="G191">
            <v>223</v>
          </cell>
          <cell r="H191">
            <v>28</v>
          </cell>
          <cell r="I191">
            <v>195</v>
          </cell>
          <cell r="O191">
            <v>0.4784595368201926</v>
          </cell>
          <cell r="P191">
            <v>0.4784595368201926</v>
          </cell>
          <cell r="S191">
            <v>93.299609679937561</v>
          </cell>
          <cell r="V191">
            <v>0</v>
          </cell>
          <cell r="Z191">
            <v>106.69647671090296</v>
          </cell>
          <cell r="AA191">
            <v>125368.36013531097</v>
          </cell>
        </row>
        <row r="192">
          <cell r="E192">
            <v>4014</v>
          </cell>
          <cell r="F192" t="str">
            <v>Astrea Academy (Woodside) Sec</v>
          </cell>
          <cell r="G192">
            <v>780</v>
          </cell>
          <cell r="I192">
            <v>168</v>
          </cell>
          <cell r="J192">
            <v>164</v>
          </cell>
          <cell r="K192">
            <v>152</v>
          </cell>
          <cell r="L192">
            <v>154</v>
          </cell>
          <cell r="M192">
            <v>142</v>
          </cell>
          <cell r="N192" t="str">
            <v/>
          </cell>
          <cell r="O192">
            <v>0.544303797468354</v>
          </cell>
          <cell r="Q192">
            <v>0.58389261744966403</v>
          </cell>
          <cell r="R192">
            <v>0.5</v>
          </cell>
          <cell r="S192">
            <v>0.5</v>
          </cell>
          <cell r="T192">
            <v>0.4</v>
          </cell>
          <cell r="U192">
            <v>52.774820439493631</v>
          </cell>
          <cell r="V192">
            <v>53.400989152751642</v>
          </cell>
          <cell r="W192">
            <v>41.396724240000005</v>
          </cell>
          <cell r="X192">
            <v>41.941417980000004</v>
          </cell>
          <cell r="Y192">
            <v>36.651412112000003</v>
          </cell>
          <cell r="Z192">
            <v>226.1653639242453</v>
          </cell>
          <cell r="AA192">
            <v>403705.17460477783</v>
          </cell>
        </row>
        <row r="193">
          <cell r="G193">
            <v>1003</v>
          </cell>
          <cell r="H193">
            <v>28</v>
          </cell>
          <cell r="I193">
            <v>363</v>
          </cell>
          <cell r="J193">
            <v>164</v>
          </cell>
          <cell r="K193">
            <v>152</v>
          </cell>
          <cell r="L193">
            <v>154</v>
          </cell>
          <cell r="M193">
            <v>142</v>
          </cell>
          <cell r="O193">
            <v>0.14563751756673099</v>
          </cell>
          <cell r="P193">
            <v>0.4784595368201926</v>
          </cell>
          <cell r="Q193">
            <v>0.58389261744966403</v>
          </cell>
          <cell r="R193">
            <v>0.5</v>
          </cell>
          <cell r="U193">
            <v>146.07443011943118</v>
          </cell>
          <cell r="V193">
            <v>53.400989152751642</v>
          </cell>
          <cell r="W193">
            <v>41.396724240000005</v>
          </cell>
          <cell r="X193">
            <v>41.941417980000004</v>
          </cell>
          <cell r="Y193">
            <v>36.651412112000003</v>
          </cell>
          <cell r="Z193">
            <v>332.86184063514827</v>
          </cell>
          <cell r="AA193">
            <v>529073.53474008874</v>
          </cell>
        </row>
        <row r="195">
          <cell r="E195">
            <v>4225</v>
          </cell>
          <cell r="F195" t="str">
            <v>Hinde House (Brigantia) - Pri</v>
          </cell>
          <cell r="G195">
            <v>416</v>
          </cell>
          <cell r="H195">
            <v>60</v>
          </cell>
          <cell r="I195">
            <v>356</v>
          </cell>
          <cell r="N195" t="str">
            <v/>
          </cell>
          <cell r="O195">
            <v>0.32392942009201681</v>
          </cell>
          <cell r="P195">
            <v>0.32392942009201681</v>
          </cell>
          <cell r="S195">
            <v>115.31887355275798</v>
          </cell>
          <cell r="V195">
            <v>0</v>
          </cell>
          <cell r="Z195">
            <v>134.75463875827899</v>
          </cell>
          <cell r="AA195">
            <v>158336.70054097782</v>
          </cell>
        </row>
        <row r="196">
          <cell r="E196">
            <v>4225</v>
          </cell>
          <cell r="F196" t="str">
            <v>Hinde House (Brigantia) - Sec</v>
          </cell>
          <cell r="G196">
            <v>953</v>
          </cell>
          <cell r="I196">
            <v>189</v>
          </cell>
          <cell r="J196">
            <v>194</v>
          </cell>
          <cell r="K196">
            <v>191</v>
          </cell>
          <cell r="L196">
            <v>189</v>
          </cell>
          <cell r="M196">
            <v>190</v>
          </cell>
          <cell r="N196" t="str">
            <v/>
          </cell>
          <cell r="O196">
            <v>0.51612903225806495</v>
          </cell>
          <cell r="Q196">
            <v>0.56216216216216197</v>
          </cell>
          <cell r="R196">
            <v>0.53977272727272696</v>
          </cell>
          <cell r="S196">
            <v>0.53977272727272696</v>
          </cell>
          <cell r="T196">
            <v>0.53416149068323004</v>
          </cell>
          <cell r="U196">
            <v>56.298420603871016</v>
          </cell>
          <cell r="V196">
            <v>60.818514769297281</v>
          </cell>
          <cell r="W196">
            <v>56.1560676835227</v>
          </cell>
          <cell r="X196">
            <v>55.568046032386334</v>
          </cell>
          <cell r="Y196">
            <v>65.489029165217417</v>
          </cell>
          <cell r="Z196">
            <v>294.33007825429473</v>
          </cell>
          <cell r="AA196">
            <v>525379.18968391605</v>
          </cell>
        </row>
        <row r="197">
          <cell r="G197">
            <v>1369</v>
          </cell>
          <cell r="H197">
            <v>60</v>
          </cell>
          <cell r="I197">
            <v>545</v>
          </cell>
          <cell r="J197">
            <v>194</v>
          </cell>
          <cell r="K197">
            <v>191</v>
          </cell>
          <cell r="L197">
            <v>189</v>
          </cell>
          <cell r="M197">
            <v>190</v>
          </cell>
          <cell r="O197">
            <v>0.12535960128314755</v>
          </cell>
          <cell r="P197">
            <v>0.32392942009201681</v>
          </cell>
          <cell r="Q197">
            <v>0.56216216216216197</v>
          </cell>
          <cell r="R197">
            <v>0.53977272727272696</v>
          </cell>
          <cell r="U197">
            <v>171.61729415662899</v>
          </cell>
          <cell r="V197">
            <v>60.818514769297281</v>
          </cell>
          <cell r="W197">
            <v>56.1560676835227</v>
          </cell>
          <cell r="X197">
            <v>55.568046032386334</v>
          </cell>
          <cell r="Y197">
            <v>65.489029165217417</v>
          </cell>
          <cell r="Z197">
            <v>429.08471701257372</v>
          </cell>
          <cell r="AA197">
            <v>683715.89022489381</v>
          </cell>
        </row>
        <row r="199">
          <cell r="E199">
            <v>4005</v>
          </cell>
          <cell r="F199" t="str">
            <v>Oasis Academy Don Valley - Pri</v>
          </cell>
          <cell r="G199">
            <v>403</v>
          </cell>
          <cell r="H199">
            <v>55</v>
          </cell>
          <cell r="I199">
            <v>348</v>
          </cell>
          <cell r="O199">
            <v>0.22316436645425733</v>
          </cell>
          <cell r="P199">
            <v>0.22316436645425733</v>
          </cell>
          <cell r="S199">
            <v>77.661199526081546</v>
          </cell>
          <cell r="V199">
            <v>0</v>
          </cell>
          <cell r="Z199">
            <v>89.93523968106571</v>
          </cell>
          <cell r="AA199">
            <v>105673.9066252522</v>
          </cell>
        </row>
        <row r="200">
          <cell r="E200">
            <v>4005</v>
          </cell>
          <cell r="F200" t="str">
            <v>Oasis Academy Don Valley - Sec</v>
          </cell>
          <cell r="G200">
            <v>689</v>
          </cell>
          <cell r="I200">
            <v>144</v>
          </cell>
          <cell r="J200">
            <v>163</v>
          </cell>
          <cell r="K200">
            <v>146</v>
          </cell>
          <cell r="L200">
            <v>117</v>
          </cell>
          <cell r="M200">
            <v>119</v>
          </cell>
          <cell r="O200">
            <v>0.47887323943662002</v>
          </cell>
          <cell r="Q200">
            <v>0.506329113924051</v>
          </cell>
          <cell r="R200">
            <v>0.433823529411765</v>
          </cell>
          <cell r="S200">
            <v>0.433823529411765</v>
          </cell>
          <cell r="T200">
            <v>0.39130434782608697</v>
          </cell>
          <cell r="U200">
            <v>39.79781040676059</v>
          </cell>
          <cell r="V200">
            <v>46.024912739240541</v>
          </cell>
          <cell r="W200">
            <v>34.499940267352969</v>
          </cell>
          <cell r="X200">
            <v>27.647212406029432</v>
          </cell>
          <cell r="Y200">
            <v>30.04720022347826</v>
          </cell>
          <cell r="Z200">
            <v>178.01707604286179</v>
          </cell>
          <cell r="AA200">
            <v>317760.48073650827</v>
          </cell>
        </row>
        <row r="201">
          <cell r="G201">
            <v>1092</v>
          </cell>
          <cell r="H201">
            <v>55</v>
          </cell>
          <cell r="I201">
            <v>492</v>
          </cell>
          <cell r="J201">
            <v>163</v>
          </cell>
          <cell r="K201">
            <v>146</v>
          </cell>
          <cell r="L201">
            <v>117</v>
          </cell>
          <cell r="M201">
            <v>119</v>
          </cell>
          <cell r="O201">
            <v>0.10756319590919609</v>
          </cell>
          <cell r="P201">
            <v>0.22316436645425733</v>
          </cell>
          <cell r="Q201">
            <v>0.506329113924051</v>
          </cell>
          <cell r="R201">
            <v>0.433823529411765</v>
          </cell>
          <cell r="U201">
            <v>117.45900993284214</v>
          </cell>
          <cell r="V201">
            <v>46.024912739240541</v>
          </cell>
          <cell r="W201">
            <v>34.499940267352969</v>
          </cell>
          <cell r="X201">
            <v>27.647212406029432</v>
          </cell>
          <cell r="Y201">
            <v>30.04720022347826</v>
          </cell>
          <cell r="Z201">
            <v>267.95231572392748</v>
          </cell>
          <cell r="AA201">
            <v>423434.38736176048</v>
          </cell>
        </row>
        <row r="203">
          <cell r="U203">
            <v>0.31489411771858528</v>
          </cell>
          <cell r="V203">
            <v>0.23438335541342689</v>
          </cell>
        </row>
        <row r="204">
          <cell r="F204" t="str">
            <v>Primary/Secondary</v>
          </cell>
          <cell r="O204">
            <v>37285</v>
          </cell>
        </row>
        <row r="205">
          <cell r="F205" t="str">
            <v>Hinde House</v>
          </cell>
          <cell r="O205">
            <v>12498.547955514214</v>
          </cell>
          <cell r="V205">
            <v>0.21089205190615995</v>
          </cell>
          <cell r="AA205" t="str">
            <v>Pri</v>
          </cell>
        </row>
        <row r="206">
          <cell r="F206" t="str">
            <v>Total Low Attain Pupils</v>
          </cell>
          <cell r="O206">
            <v>24786.452044485784</v>
          </cell>
          <cell r="U206">
            <v>9347.5793086886333</v>
          </cell>
          <cell r="AA206">
            <v>14416.900544930495</v>
          </cell>
        </row>
        <row r="207">
          <cell r="O207">
            <v>0.5042491734227349</v>
          </cell>
          <cell r="U207">
            <v>0.65343359875023588</v>
          </cell>
          <cell r="AA207">
            <v>331.38635515024765</v>
          </cell>
        </row>
        <row r="208">
          <cell r="O208">
            <v>0.4957508265772651</v>
          </cell>
          <cell r="AA208">
            <v>14748.286900080742</v>
          </cell>
        </row>
        <row r="209">
          <cell r="AA209">
            <v>0</v>
          </cell>
        </row>
        <row r="210">
          <cell r="P210" t="str">
            <v>Check proportion: n/a now all under EYFSP</v>
          </cell>
          <cell r="Z210">
            <v>1170</v>
          </cell>
          <cell r="AA210">
            <v>1175</v>
          </cell>
        </row>
        <row r="211">
          <cell r="P211" t="str">
            <v>NOR Y1-6</v>
          </cell>
          <cell r="S211" t="str">
            <v>Low At Y1-5</v>
          </cell>
          <cell r="Y211">
            <v>73741.434500403702</v>
          </cell>
          <cell r="Z211">
            <v>17255495.67309447</v>
          </cell>
          <cell r="AA211">
            <v>17329237.107594874</v>
          </cell>
        </row>
        <row r="212">
          <cell r="P212">
            <v>44324</v>
          </cell>
          <cell r="S212">
            <v>12784.827638272991</v>
          </cell>
          <cell r="AA212">
            <v>0.33454206419600185</v>
          </cell>
        </row>
        <row r="213">
          <cell r="S213">
            <v>0.28844029506075697</v>
          </cell>
          <cell r="AA213" t="str">
            <v>Low Attain Pupils</v>
          </cell>
        </row>
      </sheetData>
      <sheetData sheetId="20">
        <row r="1">
          <cell r="D1" t="str">
            <v>EAL Funding</v>
          </cell>
          <cell r="G1" t="str">
            <v>2025-26</v>
          </cell>
        </row>
        <row r="2">
          <cell r="J2" t="str">
            <v>2024-25</v>
          </cell>
        </row>
        <row r="3">
          <cell r="I3" t="str">
            <v>Primary</v>
          </cell>
          <cell r="J3">
            <v>590</v>
          </cell>
        </row>
        <row r="4">
          <cell r="I4" t="str">
            <v>Secondary</v>
          </cell>
          <cell r="J4">
            <v>1585</v>
          </cell>
        </row>
        <row r="6">
          <cell r="D6" t="str">
            <v>DfE</v>
          </cell>
          <cell r="E6" t="str">
            <v>School</v>
          </cell>
          <cell r="G6" t="str">
            <v>Pupil No.</v>
          </cell>
          <cell r="H6" t="str">
            <v>EAL %</v>
          </cell>
          <cell r="I6" t="str">
            <v>No. EAL</v>
          </cell>
          <cell r="J6" t="str">
            <v>Amount £</v>
          </cell>
        </row>
        <row r="7">
          <cell r="H7">
            <v>43</v>
          </cell>
        </row>
        <row r="8">
          <cell r="D8">
            <v>2001</v>
          </cell>
          <cell r="E8" t="str">
            <v>Abbey Lane Primary School</v>
          </cell>
          <cell r="G8">
            <v>534</v>
          </cell>
          <cell r="H8">
            <v>6.2770562770562796E-2</v>
          </cell>
          <cell r="I8">
            <v>33.519480519480531</v>
          </cell>
          <cell r="J8">
            <v>19944.090909090915</v>
          </cell>
        </row>
        <row r="9">
          <cell r="D9">
            <v>2046</v>
          </cell>
          <cell r="E9" t="str">
            <v>Abbeyfield Primary Academy</v>
          </cell>
          <cell r="G9">
            <v>392</v>
          </cell>
          <cell r="H9">
            <v>0.41142857142857098</v>
          </cell>
          <cell r="I9">
            <v>161.27999999999983</v>
          </cell>
          <cell r="J9">
            <v>95961.599999999904</v>
          </cell>
        </row>
        <row r="10">
          <cell r="D10">
            <v>2048</v>
          </cell>
          <cell r="E10" t="str">
            <v>Acres Hill Community Primary School</v>
          </cell>
          <cell r="G10">
            <v>209</v>
          </cell>
          <cell r="H10">
            <v>0.33510638297872303</v>
          </cell>
          <cell r="I10">
            <v>70.037234042553109</v>
          </cell>
          <cell r="J10">
            <v>41672.154255319103</v>
          </cell>
        </row>
        <row r="11">
          <cell r="D11">
            <v>2342</v>
          </cell>
          <cell r="E11" t="str">
            <v>Angram Bank Primary School</v>
          </cell>
          <cell r="G11">
            <v>187</v>
          </cell>
          <cell r="H11">
            <v>0</v>
          </cell>
          <cell r="I11">
            <v>0</v>
          </cell>
          <cell r="J11">
            <v>0</v>
          </cell>
        </row>
        <row r="12">
          <cell r="D12">
            <v>2343</v>
          </cell>
          <cell r="E12" t="str">
            <v>Anns Grove Primary School</v>
          </cell>
          <cell r="G12">
            <v>372</v>
          </cell>
          <cell r="H12">
            <v>0.22292993630573199</v>
          </cell>
          <cell r="I12">
            <v>82.929936305732298</v>
          </cell>
          <cell r="J12">
            <v>49343.31210191072</v>
          </cell>
        </row>
        <row r="13">
          <cell r="D13">
            <v>3429</v>
          </cell>
          <cell r="E13" t="str">
            <v>Arbourthorne Community Primary School</v>
          </cell>
          <cell r="G13">
            <v>419</v>
          </cell>
          <cell r="H13">
            <v>0.17827298050139301</v>
          </cell>
          <cell r="I13">
            <v>74.696378830083674</v>
          </cell>
          <cell r="J13">
            <v>44444.345403899788</v>
          </cell>
        </row>
        <row r="14">
          <cell r="D14">
            <v>2340</v>
          </cell>
          <cell r="E14" t="str">
            <v>Athelstan Primary School</v>
          </cell>
          <cell r="G14">
            <v>606</v>
          </cell>
          <cell r="H14">
            <v>9.8880597014925395E-2</v>
          </cell>
          <cell r="I14">
            <v>59.921641791044792</v>
          </cell>
          <cell r="J14">
            <v>35653.376865671649</v>
          </cell>
        </row>
        <row r="15">
          <cell r="D15">
            <v>2281</v>
          </cell>
          <cell r="E15" t="str">
            <v>Ballifield Primary School</v>
          </cell>
          <cell r="G15">
            <v>413</v>
          </cell>
          <cell r="H15">
            <v>4.5197740112994399E-2</v>
          </cell>
          <cell r="I15">
            <v>18.666666666666686</v>
          </cell>
          <cell r="J15">
            <v>11106.666666666679</v>
          </cell>
        </row>
        <row r="16">
          <cell r="D16">
            <v>2052</v>
          </cell>
          <cell r="E16" t="str">
            <v>Bankwood Community Primary School</v>
          </cell>
          <cell r="G16">
            <v>366</v>
          </cell>
          <cell r="H16">
            <v>0.22796352583586599</v>
          </cell>
          <cell r="I16">
            <v>83.434650455926956</v>
          </cell>
          <cell r="J16">
            <v>49643.617021276536</v>
          </cell>
        </row>
        <row r="17">
          <cell r="D17">
            <v>2274</v>
          </cell>
          <cell r="E17" t="str">
            <v>Beck Primary School</v>
          </cell>
          <cell r="G17">
            <v>612</v>
          </cell>
          <cell r="H17">
            <v>0.12241054613936</v>
          </cell>
          <cell r="I17">
            <v>74.915254237288323</v>
          </cell>
          <cell r="J17">
            <v>44574.576271186554</v>
          </cell>
        </row>
        <row r="18">
          <cell r="D18">
            <v>2241</v>
          </cell>
          <cell r="E18" t="str">
            <v>Beighton Nursery Infant School</v>
          </cell>
          <cell r="G18">
            <v>219</v>
          </cell>
          <cell r="H18">
            <v>3.8461538461538498E-2</v>
          </cell>
          <cell r="I18">
            <v>8.4230769230769305</v>
          </cell>
          <cell r="J18">
            <v>5011.7307692307741</v>
          </cell>
        </row>
        <row r="19">
          <cell r="D19">
            <v>2353</v>
          </cell>
          <cell r="E19" t="str">
            <v>Birley Primary Academy</v>
          </cell>
          <cell r="G19">
            <v>510</v>
          </cell>
          <cell r="H19">
            <v>3.14606741573034E-2</v>
          </cell>
          <cell r="I19">
            <v>16.044943820224734</v>
          </cell>
          <cell r="J19">
            <v>9546.7415730337161</v>
          </cell>
        </row>
        <row r="20">
          <cell r="D20">
            <v>2323</v>
          </cell>
          <cell r="E20" t="str">
            <v>Birley Spa Primary Academy</v>
          </cell>
          <cell r="G20">
            <v>293</v>
          </cell>
          <cell r="H20">
            <v>3.7593984962405999E-2</v>
          </cell>
          <cell r="I20">
            <v>11.015037593984959</v>
          </cell>
          <cell r="J20">
            <v>6553.9473684210507</v>
          </cell>
        </row>
        <row r="21">
          <cell r="D21">
            <v>2328</v>
          </cell>
          <cell r="E21" t="str">
            <v>Bradfield Dungworth Primary School</v>
          </cell>
          <cell r="G21">
            <v>131</v>
          </cell>
          <cell r="H21">
            <v>1.72413793103448E-2</v>
          </cell>
          <cell r="I21">
            <v>2.2586206896551686</v>
          </cell>
          <cell r="J21">
            <v>1343.8793103448254</v>
          </cell>
        </row>
        <row r="22">
          <cell r="D22">
            <v>2233</v>
          </cell>
          <cell r="E22" t="str">
            <v>Bradway Primary School</v>
          </cell>
          <cell r="G22">
            <v>404</v>
          </cell>
          <cell r="H22">
            <v>3.9660056657223802E-2</v>
          </cell>
          <cell r="I22">
            <v>16.022662889518415</v>
          </cell>
          <cell r="J22">
            <v>9533.4844192634573</v>
          </cell>
        </row>
        <row r="23">
          <cell r="D23">
            <v>2014</v>
          </cell>
          <cell r="E23" t="str">
            <v>Brightside Nursery and Infant School</v>
          </cell>
          <cell r="G23">
            <v>169</v>
          </cell>
          <cell r="H23">
            <v>0.58407079646017701</v>
          </cell>
          <cell r="I23">
            <v>98.707964601769916</v>
          </cell>
          <cell r="J23">
            <v>58731.238938053102</v>
          </cell>
        </row>
        <row r="24">
          <cell r="D24">
            <v>2246</v>
          </cell>
          <cell r="E24" t="str">
            <v>Brook House Junior</v>
          </cell>
          <cell r="G24">
            <v>324</v>
          </cell>
          <cell r="H24">
            <v>1.54320987654321E-2</v>
          </cell>
          <cell r="I24">
            <v>5</v>
          </cell>
          <cell r="J24">
            <v>2975</v>
          </cell>
        </row>
        <row r="25">
          <cell r="D25">
            <v>5204</v>
          </cell>
          <cell r="E25" t="str">
            <v>Broomhill Infant School</v>
          </cell>
          <cell r="G25">
            <v>109</v>
          </cell>
          <cell r="H25">
            <v>0.36986301369863001</v>
          </cell>
          <cell r="I25">
            <v>40.315068493150669</v>
          </cell>
          <cell r="J25">
            <v>23987.465753424647</v>
          </cell>
        </row>
        <row r="26">
          <cell r="D26">
            <v>2325</v>
          </cell>
          <cell r="E26" t="str">
            <v>Brunswick Community Primary School</v>
          </cell>
          <cell r="G26">
            <v>415</v>
          </cell>
          <cell r="H26">
            <v>2.2471910112359599E-2</v>
          </cell>
          <cell r="I26">
            <v>9.325842696629234</v>
          </cell>
          <cell r="J26">
            <v>5548.8764044943946</v>
          </cell>
        </row>
        <row r="27">
          <cell r="D27">
            <v>2095</v>
          </cell>
          <cell r="E27" t="str">
            <v>Byron Wood Primary Academy</v>
          </cell>
          <cell r="G27">
            <v>403</v>
          </cell>
          <cell r="H27">
            <v>0.41449275362318799</v>
          </cell>
          <cell r="I27">
            <v>167.04057971014475</v>
          </cell>
          <cell r="J27">
            <v>99389.144927536123</v>
          </cell>
        </row>
        <row r="28">
          <cell r="D28">
            <v>2344</v>
          </cell>
          <cell r="E28" t="str">
            <v>Carfield Primary School</v>
          </cell>
          <cell r="G28">
            <v>536</v>
          </cell>
          <cell r="H28">
            <v>0.113924050632911</v>
          </cell>
          <cell r="I28">
            <v>61.063291139240299</v>
          </cell>
          <cell r="J28">
            <v>36332.658227847976</v>
          </cell>
        </row>
        <row r="29">
          <cell r="D29">
            <v>2023</v>
          </cell>
          <cell r="E29" t="str">
            <v>Carter Knowle Junior School</v>
          </cell>
          <cell r="G29">
            <v>235</v>
          </cell>
          <cell r="H29">
            <v>3.4042553191489397E-2</v>
          </cell>
          <cell r="I29">
            <v>8.0000000000000089</v>
          </cell>
          <cell r="J29">
            <v>4760.0000000000055</v>
          </cell>
        </row>
        <row r="30">
          <cell r="D30">
            <v>2354</v>
          </cell>
          <cell r="E30" t="str">
            <v>Charnock Hall Primary Academy</v>
          </cell>
          <cell r="G30">
            <v>400</v>
          </cell>
          <cell r="H30">
            <v>3.7790697674418602E-2</v>
          </cell>
          <cell r="I30">
            <v>15.11627906976744</v>
          </cell>
          <cell r="J30">
            <v>8994.1860465116279</v>
          </cell>
        </row>
        <row r="31">
          <cell r="D31">
            <v>5200</v>
          </cell>
          <cell r="E31" t="str">
            <v>Clifford All Saints CofE Primary School</v>
          </cell>
          <cell r="G31">
            <v>159</v>
          </cell>
          <cell r="H31">
            <v>0.10958904109589</v>
          </cell>
          <cell r="I31">
            <v>17.42465753424651</v>
          </cell>
          <cell r="J31">
            <v>10367.671232876673</v>
          </cell>
        </row>
        <row r="32">
          <cell r="D32">
            <v>2312</v>
          </cell>
          <cell r="E32" t="str">
            <v>Coit Primary School</v>
          </cell>
          <cell r="G32">
            <v>206</v>
          </cell>
          <cell r="H32">
            <v>1.13636363636364E-2</v>
          </cell>
          <cell r="I32">
            <v>2.3409090909090984</v>
          </cell>
          <cell r="J32">
            <v>1392.8409090909136</v>
          </cell>
        </row>
        <row r="33">
          <cell r="D33">
            <v>2026</v>
          </cell>
          <cell r="E33" t="str">
            <v>Concord Junior Academy</v>
          </cell>
          <cell r="G33">
            <v>179</v>
          </cell>
          <cell r="H33">
            <v>0.14525139664804501</v>
          </cell>
          <cell r="I33">
            <v>26.000000000000057</v>
          </cell>
          <cell r="J33">
            <v>15470.000000000035</v>
          </cell>
        </row>
        <row r="34">
          <cell r="D34">
            <v>3422</v>
          </cell>
          <cell r="E34" t="str">
            <v>Deepcar St John's Church of England Junior School</v>
          </cell>
          <cell r="G34">
            <v>175</v>
          </cell>
          <cell r="H34">
            <v>2.8571428571428598E-2</v>
          </cell>
          <cell r="I34">
            <v>5.0000000000000044</v>
          </cell>
          <cell r="J34">
            <v>2975.0000000000027</v>
          </cell>
        </row>
        <row r="35">
          <cell r="D35">
            <v>2283</v>
          </cell>
          <cell r="E35" t="str">
            <v>Dobcroft Infant School</v>
          </cell>
          <cell r="G35">
            <v>266</v>
          </cell>
          <cell r="H35">
            <v>0.16384180790960501</v>
          </cell>
          <cell r="I35">
            <v>43.581920903954931</v>
          </cell>
          <cell r="J35">
            <v>25931.242937853185</v>
          </cell>
        </row>
        <row r="36">
          <cell r="D36">
            <v>2239</v>
          </cell>
          <cell r="E36" t="str">
            <v>Dobcroft Junior School</v>
          </cell>
          <cell r="G36">
            <v>379</v>
          </cell>
          <cell r="H36">
            <v>3.9577836411609502E-2</v>
          </cell>
          <cell r="I36">
            <v>15.000000000000002</v>
          </cell>
          <cell r="J36">
            <v>8925.0000000000018</v>
          </cell>
        </row>
        <row r="37">
          <cell r="D37">
            <v>2364</v>
          </cell>
          <cell r="E37" t="str">
            <v>Dore Primary School</v>
          </cell>
          <cell r="G37">
            <v>449</v>
          </cell>
          <cell r="H37">
            <v>3.0848329048843201E-2</v>
          </cell>
          <cell r="I37">
            <v>13.850899742930597</v>
          </cell>
          <cell r="J37">
            <v>8241.2853470437058</v>
          </cell>
        </row>
        <row r="38">
          <cell r="D38">
            <v>2016</v>
          </cell>
          <cell r="E38" t="str">
            <v>E-ACT Pathways Academy</v>
          </cell>
          <cell r="G38">
            <v>369</v>
          </cell>
          <cell r="H38">
            <v>0.23100303951367801</v>
          </cell>
          <cell r="I38">
            <v>85.240121580547182</v>
          </cell>
          <cell r="J38">
            <v>50717.872340425572</v>
          </cell>
        </row>
        <row r="39">
          <cell r="D39">
            <v>2206</v>
          </cell>
          <cell r="E39" t="str">
            <v>Ecclesall Primary School</v>
          </cell>
          <cell r="G39">
            <v>629</v>
          </cell>
          <cell r="H39">
            <v>6.5176908752327706E-2</v>
          </cell>
          <cell r="I39">
            <v>40.99627560521413</v>
          </cell>
          <cell r="J39">
            <v>24392.783985102407</v>
          </cell>
        </row>
        <row r="40">
          <cell r="D40">
            <v>2080</v>
          </cell>
          <cell r="E40" t="str">
            <v>Ecclesfield Primary School</v>
          </cell>
          <cell r="G40">
            <v>405</v>
          </cell>
          <cell r="H40">
            <v>2.6011560693641599E-2</v>
          </cell>
          <cell r="I40">
            <v>10.534682080924847</v>
          </cell>
          <cell r="J40">
            <v>6268.1358381502841</v>
          </cell>
        </row>
        <row r="41">
          <cell r="D41">
            <v>2024</v>
          </cell>
          <cell r="E41" t="str">
            <v>Emmanuel Anglican/Methodist Junior School</v>
          </cell>
          <cell r="G41">
            <v>158</v>
          </cell>
          <cell r="H41">
            <v>1.26582278481013E-2</v>
          </cell>
          <cell r="I41">
            <v>2.0000000000000053</v>
          </cell>
          <cell r="J41">
            <v>1190.0000000000032</v>
          </cell>
        </row>
        <row r="42">
          <cell r="D42">
            <v>2028</v>
          </cell>
          <cell r="E42" t="str">
            <v>Emmaus Catholic and CofE Primary School</v>
          </cell>
          <cell r="G42">
            <v>307</v>
          </cell>
          <cell r="H42">
            <v>0.24806201550387599</v>
          </cell>
          <cell r="I42">
            <v>76.15503875968993</v>
          </cell>
          <cell r="J42">
            <v>45312.248062015511</v>
          </cell>
        </row>
        <row r="43">
          <cell r="D43">
            <v>2010</v>
          </cell>
          <cell r="E43" t="str">
            <v>Fox Hill Primary</v>
          </cell>
          <cell r="G43">
            <v>263</v>
          </cell>
          <cell r="H43">
            <v>6.7796610169491497E-2</v>
          </cell>
          <cell r="I43">
            <v>17.830508474576263</v>
          </cell>
          <cell r="J43">
            <v>10609.152542372876</v>
          </cell>
        </row>
        <row r="44">
          <cell r="D44">
            <v>2036</v>
          </cell>
          <cell r="E44" t="str">
            <v>Gleadless Primary School</v>
          </cell>
          <cell r="G44">
            <v>398</v>
          </cell>
          <cell r="H44">
            <v>8.8235294117647106E-2</v>
          </cell>
          <cell r="I44">
            <v>35.11764705882355</v>
          </cell>
          <cell r="J44">
            <v>20895.000000000011</v>
          </cell>
        </row>
        <row r="45">
          <cell r="D45">
            <v>2305</v>
          </cell>
          <cell r="E45" t="str">
            <v>Greengate Lane Academy</v>
          </cell>
          <cell r="G45">
            <v>174</v>
          </cell>
          <cell r="H45">
            <v>3.2051282051282E-2</v>
          </cell>
          <cell r="I45">
            <v>5.5769230769230678</v>
          </cell>
          <cell r="J45">
            <v>3318.2692307692255</v>
          </cell>
        </row>
        <row r="46">
          <cell r="D46">
            <v>2341</v>
          </cell>
          <cell r="E46" t="str">
            <v>Greenhill Primary School</v>
          </cell>
          <cell r="G46">
            <v>486</v>
          </cell>
          <cell r="H46">
            <v>4.4117647058823498E-2</v>
          </cell>
          <cell r="I46">
            <v>21.441176470588221</v>
          </cell>
          <cell r="J46">
            <v>12757.499999999991</v>
          </cell>
        </row>
        <row r="47">
          <cell r="D47">
            <v>2296</v>
          </cell>
          <cell r="E47" t="str">
            <v>Grenoside Community Primary School</v>
          </cell>
          <cell r="G47">
            <v>329</v>
          </cell>
          <cell r="H47">
            <v>1.8050541516245501E-2</v>
          </cell>
          <cell r="I47">
            <v>5.9386281588447698</v>
          </cell>
          <cell r="J47">
            <v>3533.4837545126379</v>
          </cell>
        </row>
        <row r="48">
          <cell r="D48">
            <v>2356</v>
          </cell>
          <cell r="E48" t="str">
            <v>Greystones Primary School</v>
          </cell>
          <cell r="G48">
            <v>631</v>
          </cell>
          <cell r="H48">
            <v>8.1784386617100399E-2</v>
          </cell>
          <cell r="I48">
            <v>51.605947955390349</v>
          </cell>
          <cell r="J48">
            <v>30705.539033457258</v>
          </cell>
        </row>
        <row r="49">
          <cell r="D49">
            <v>2279</v>
          </cell>
          <cell r="E49" t="str">
            <v>Halfway Junior School</v>
          </cell>
          <cell r="G49">
            <v>195</v>
          </cell>
          <cell r="H49">
            <v>3.0769230769230799E-2</v>
          </cell>
          <cell r="I49">
            <v>6.0000000000000053</v>
          </cell>
          <cell r="J49">
            <v>3570.0000000000032</v>
          </cell>
        </row>
        <row r="50">
          <cell r="D50">
            <v>2252</v>
          </cell>
          <cell r="E50" t="str">
            <v>Halfway Nursery Infant School</v>
          </cell>
          <cell r="G50">
            <v>139</v>
          </cell>
          <cell r="H50">
            <v>7.0588235294117604E-2</v>
          </cell>
          <cell r="I50">
            <v>9.8117647058823465</v>
          </cell>
          <cell r="J50">
            <v>5837.9999999999964</v>
          </cell>
        </row>
        <row r="51">
          <cell r="D51">
            <v>2357</v>
          </cell>
          <cell r="E51" t="str">
            <v>Hallam Primary School</v>
          </cell>
          <cell r="G51">
            <v>630</v>
          </cell>
          <cell r="H51">
            <v>7.6208178438661706E-2</v>
          </cell>
          <cell r="I51">
            <v>48.011152416356872</v>
          </cell>
          <cell r="J51">
            <v>28566.635687732338</v>
          </cell>
        </row>
        <row r="52">
          <cell r="D52">
            <v>2050</v>
          </cell>
          <cell r="E52" t="str">
            <v>Hartley Brook Primary School</v>
          </cell>
          <cell r="G52">
            <v>536</v>
          </cell>
          <cell r="H52">
            <v>0.122699386503067</v>
          </cell>
          <cell r="I52">
            <v>65.766871165643906</v>
          </cell>
          <cell r="J52">
            <v>39131.288343558124</v>
          </cell>
        </row>
        <row r="53">
          <cell r="D53">
            <v>2049</v>
          </cell>
          <cell r="E53" t="str">
            <v>Hatfield Academy</v>
          </cell>
          <cell r="G53">
            <v>373</v>
          </cell>
          <cell r="H53">
            <v>0.28440366972477099</v>
          </cell>
          <cell r="I53">
            <v>106.08256880733958</v>
          </cell>
          <cell r="J53">
            <v>63119.128440367051</v>
          </cell>
        </row>
        <row r="54">
          <cell r="D54">
            <v>2297</v>
          </cell>
          <cell r="E54" t="str">
            <v>High Green Primary School</v>
          </cell>
          <cell r="G54">
            <v>198</v>
          </cell>
          <cell r="H54">
            <v>5.9171597633136102E-3</v>
          </cell>
          <cell r="I54">
            <v>1.1715976331360949</v>
          </cell>
          <cell r="J54">
            <v>697.10059171597641</v>
          </cell>
        </row>
        <row r="55">
          <cell r="D55">
            <v>2042</v>
          </cell>
          <cell r="E55" t="str">
            <v>High Hazels Junior School</v>
          </cell>
          <cell r="G55">
            <v>352</v>
          </cell>
          <cell r="H55">
            <v>0.26136363636363602</v>
          </cell>
          <cell r="I55">
            <v>91.999999999999886</v>
          </cell>
          <cell r="J55">
            <v>54739.999999999935</v>
          </cell>
        </row>
        <row r="56">
          <cell r="D56">
            <v>2039</v>
          </cell>
          <cell r="E56" t="str">
            <v>High Hazels Nursery Infant Academy</v>
          </cell>
          <cell r="G56">
            <v>247</v>
          </cell>
          <cell r="H56">
            <v>0.80459770114942497</v>
          </cell>
          <cell r="I56">
            <v>198.73563218390797</v>
          </cell>
          <cell r="J56">
            <v>118247.70114942524</v>
          </cell>
        </row>
        <row r="57">
          <cell r="D57">
            <v>2339</v>
          </cell>
          <cell r="E57" t="str">
            <v>Hillsborough Primary School</v>
          </cell>
          <cell r="G57">
            <v>325</v>
          </cell>
          <cell r="H57">
            <v>0.19366197183098599</v>
          </cell>
          <cell r="I57">
            <v>62.940140845070445</v>
          </cell>
          <cell r="J57">
            <v>37449.383802816912</v>
          </cell>
        </row>
        <row r="58">
          <cell r="D58">
            <v>2213</v>
          </cell>
          <cell r="E58" t="str">
            <v>Holt House Infant School</v>
          </cell>
          <cell r="G58">
            <v>175</v>
          </cell>
          <cell r="H58">
            <v>6.14035087719298E-2</v>
          </cell>
          <cell r="I58">
            <v>10.745614035087716</v>
          </cell>
          <cell r="J58">
            <v>6393.6403508771909</v>
          </cell>
        </row>
        <row r="59">
          <cell r="D59">
            <v>2337</v>
          </cell>
          <cell r="E59" t="str">
            <v>Hucklow Primary School</v>
          </cell>
          <cell r="G59">
            <v>423</v>
          </cell>
          <cell r="H59">
            <v>0.45580110497237603</v>
          </cell>
          <cell r="I59">
            <v>192.80386740331505</v>
          </cell>
          <cell r="J59">
            <v>114718.30110497246</v>
          </cell>
        </row>
        <row r="60">
          <cell r="D60">
            <v>2060</v>
          </cell>
          <cell r="E60" t="str">
            <v>Hunter's Bar Infant School</v>
          </cell>
          <cell r="G60">
            <v>268</v>
          </cell>
          <cell r="H60">
            <v>0.23863636363636401</v>
          </cell>
          <cell r="I60">
            <v>63.954545454545553</v>
          </cell>
          <cell r="J60">
            <v>38052.954545454602</v>
          </cell>
        </row>
        <row r="61">
          <cell r="D61">
            <v>2058</v>
          </cell>
          <cell r="E61" t="str">
            <v>Hunter's Bar Junior School</v>
          </cell>
          <cell r="G61">
            <v>361</v>
          </cell>
          <cell r="H61">
            <v>8.31024930747922E-2</v>
          </cell>
          <cell r="I61">
            <v>29.999999999999986</v>
          </cell>
          <cell r="J61">
            <v>17849.999999999993</v>
          </cell>
        </row>
        <row r="62">
          <cell r="D62">
            <v>2063</v>
          </cell>
          <cell r="E62" t="str">
            <v>Intake Primary School</v>
          </cell>
          <cell r="G62">
            <v>410</v>
          </cell>
          <cell r="H62">
            <v>1.4204545454545499E-2</v>
          </cell>
          <cell r="I62">
            <v>5.8238636363636545</v>
          </cell>
          <cell r="J62">
            <v>3465.1988636363744</v>
          </cell>
        </row>
        <row r="63">
          <cell r="D63">
            <v>2261</v>
          </cell>
          <cell r="E63" t="str">
            <v>Limpsfield Junior School</v>
          </cell>
          <cell r="G63">
            <v>216</v>
          </cell>
          <cell r="H63">
            <v>0.19907407407407399</v>
          </cell>
          <cell r="I63">
            <v>42.999999999999979</v>
          </cell>
          <cell r="J63">
            <v>25584.999999999989</v>
          </cell>
        </row>
        <row r="64">
          <cell r="D64">
            <v>2315</v>
          </cell>
          <cell r="E64" t="str">
            <v>Lound Infant School</v>
          </cell>
          <cell r="G64">
            <v>146</v>
          </cell>
          <cell r="H64">
            <v>0.01</v>
          </cell>
          <cell r="I64">
            <v>1.46</v>
          </cell>
          <cell r="J64">
            <v>868.69999999999993</v>
          </cell>
        </row>
        <row r="65">
          <cell r="D65">
            <v>2298</v>
          </cell>
          <cell r="E65" t="str">
            <v>Lound Junior School</v>
          </cell>
          <cell r="G65">
            <v>201</v>
          </cell>
          <cell r="H65">
            <v>1.99004975124378E-2</v>
          </cell>
          <cell r="I65">
            <v>3.9999999999999978</v>
          </cell>
          <cell r="J65">
            <v>2379.9999999999986</v>
          </cell>
        </row>
        <row r="66">
          <cell r="D66">
            <v>2029</v>
          </cell>
          <cell r="E66" t="str">
            <v>Lowedges Junior Academy</v>
          </cell>
          <cell r="G66">
            <v>297</v>
          </cell>
          <cell r="H66">
            <v>7.0866141732283505E-2</v>
          </cell>
          <cell r="I66">
            <v>21.0472440944882</v>
          </cell>
          <cell r="J66">
            <v>12523.110236220478</v>
          </cell>
        </row>
        <row r="67">
          <cell r="D67">
            <v>2045</v>
          </cell>
          <cell r="E67" t="str">
            <v>Lower Meadow Primary School</v>
          </cell>
          <cell r="G67">
            <v>262</v>
          </cell>
          <cell r="H67">
            <v>0.16</v>
          </cell>
          <cell r="I67">
            <v>41.92</v>
          </cell>
          <cell r="J67">
            <v>24942.400000000001</v>
          </cell>
        </row>
        <row r="68">
          <cell r="D68">
            <v>2070</v>
          </cell>
          <cell r="E68" t="str">
            <v>Lowfield Community Primary School</v>
          </cell>
          <cell r="G68">
            <v>402</v>
          </cell>
          <cell r="H68">
            <v>0.53602305475504297</v>
          </cell>
          <cell r="I68">
            <v>215.48126801152728</v>
          </cell>
          <cell r="J68">
            <v>128211.35446685873</v>
          </cell>
        </row>
        <row r="69">
          <cell r="D69">
            <v>2292</v>
          </cell>
          <cell r="E69" t="str">
            <v>Loxley Primary School</v>
          </cell>
          <cell r="G69">
            <v>209</v>
          </cell>
          <cell r="H69">
            <v>0</v>
          </cell>
          <cell r="I69">
            <v>0</v>
          </cell>
          <cell r="J69">
            <v>0</v>
          </cell>
        </row>
        <row r="70">
          <cell r="D70">
            <v>2072</v>
          </cell>
          <cell r="E70" t="str">
            <v>Lydgate Infant School</v>
          </cell>
          <cell r="G70">
            <v>350</v>
          </cell>
          <cell r="H70">
            <v>0.17299578059071699</v>
          </cell>
          <cell r="I70">
            <v>60.54852320675095</v>
          </cell>
          <cell r="J70">
            <v>36026.371308016816</v>
          </cell>
        </row>
        <row r="71">
          <cell r="D71">
            <v>2071</v>
          </cell>
          <cell r="E71" t="str">
            <v>Lydgate Junior School</v>
          </cell>
          <cell r="G71">
            <v>475</v>
          </cell>
          <cell r="H71">
            <v>8.6315789473684207E-2</v>
          </cell>
          <cell r="I71">
            <v>41</v>
          </cell>
          <cell r="J71">
            <v>24395</v>
          </cell>
        </row>
        <row r="72">
          <cell r="D72">
            <v>2358</v>
          </cell>
          <cell r="E72" t="str">
            <v>Malin Bridge Primary School</v>
          </cell>
          <cell r="G72">
            <v>544</v>
          </cell>
          <cell r="H72">
            <v>5.1391862955032099E-2</v>
          </cell>
          <cell r="I72">
            <v>27.95717344753746</v>
          </cell>
          <cell r="J72">
            <v>16634.518201284787</v>
          </cell>
        </row>
        <row r="73">
          <cell r="D73">
            <v>2359</v>
          </cell>
          <cell r="E73" t="str">
            <v>Manor Lodge Community Primary and Nursery School</v>
          </cell>
          <cell r="G73">
            <v>357</v>
          </cell>
          <cell r="H73">
            <v>0.21355932203389799</v>
          </cell>
          <cell r="I73">
            <v>76.240677966101586</v>
          </cell>
          <cell r="J73">
            <v>45363.203389830443</v>
          </cell>
        </row>
        <row r="74">
          <cell r="D74">
            <v>2012</v>
          </cell>
          <cell r="E74" t="str">
            <v>Mansel Primary</v>
          </cell>
          <cell r="G74">
            <v>367</v>
          </cell>
          <cell r="H74">
            <v>3.3950617283950602E-2</v>
          </cell>
          <cell r="I74">
            <v>12.459876543209871</v>
          </cell>
          <cell r="J74">
            <v>7413.6265432098735</v>
          </cell>
        </row>
        <row r="75">
          <cell r="D75">
            <v>2079</v>
          </cell>
          <cell r="E75" t="str">
            <v>Marlcliffe Community Primary School</v>
          </cell>
          <cell r="G75">
            <v>474</v>
          </cell>
          <cell r="H75">
            <v>3.19410319410319E-2</v>
          </cell>
          <cell r="I75">
            <v>15.14004914004912</v>
          </cell>
          <cell r="J75">
            <v>9008.3292383292264</v>
          </cell>
        </row>
        <row r="76">
          <cell r="D76">
            <v>2081</v>
          </cell>
          <cell r="E76" t="str">
            <v>Meersbrook Bank Primary School</v>
          </cell>
          <cell r="G76">
            <v>206</v>
          </cell>
          <cell r="H76">
            <v>0.15340909090909099</v>
          </cell>
          <cell r="I76">
            <v>31.602272727272744</v>
          </cell>
          <cell r="J76">
            <v>18803.352272727283</v>
          </cell>
        </row>
        <row r="77">
          <cell r="D77">
            <v>2013</v>
          </cell>
          <cell r="E77" t="str">
            <v>Meynell Community Primary School</v>
          </cell>
          <cell r="G77">
            <v>389</v>
          </cell>
          <cell r="H77">
            <v>0.17469879518072301</v>
          </cell>
          <cell r="I77">
            <v>67.957831325301257</v>
          </cell>
          <cell r="J77">
            <v>40434.909638554251</v>
          </cell>
        </row>
        <row r="78">
          <cell r="D78">
            <v>2346</v>
          </cell>
          <cell r="E78" t="str">
            <v>Monteney Primary School</v>
          </cell>
          <cell r="G78">
            <v>406</v>
          </cell>
          <cell r="H78">
            <v>2.0231213872832401E-2</v>
          </cell>
          <cell r="I78">
            <v>8.2138728323699546</v>
          </cell>
          <cell r="J78">
            <v>4887.2543352601233</v>
          </cell>
        </row>
        <row r="79">
          <cell r="D79">
            <v>2257</v>
          </cell>
          <cell r="E79" t="str">
            <v>Mosborough Primary School</v>
          </cell>
          <cell r="G79">
            <v>418</v>
          </cell>
          <cell r="H79">
            <v>2.23463687150838E-2</v>
          </cell>
          <cell r="I79">
            <v>9.3407821229050274</v>
          </cell>
          <cell r="J79">
            <v>5557.7653631284911</v>
          </cell>
        </row>
        <row r="80">
          <cell r="D80">
            <v>2092</v>
          </cell>
          <cell r="E80" t="str">
            <v>Mundella Primary School</v>
          </cell>
          <cell r="G80">
            <v>415</v>
          </cell>
          <cell r="H80">
            <v>5.6497175141242903E-3</v>
          </cell>
          <cell r="I80">
            <v>2.3446327683615804</v>
          </cell>
          <cell r="J80">
            <v>1395.0564971751403</v>
          </cell>
        </row>
        <row r="81">
          <cell r="D81">
            <v>2002</v>
          </cell>
          <cell r="E81" t="str">
            <v>Nether Edge Primary School</v>
          </cell>
          <cell r="G81">
            <v>433</v>
          </cell>
          <cell r="H81">
            <v>0.21409214092140899</v>
          </cell>
          <cell r="I81">
            <v>92.701897018970087</v>
          </cell>
          <cell r="J81">
            <v>55157.628726287199</v>
          </cell>
        </row>
        <row r="82">
          <cell r="D82">
            <v>2221</v>
          </cell>
          <cell r="E82" t="str">
            <v>Nether Green Infant School</v>
          </cell>
          <cell r="G82">
            <v>170</v>
          </cell>
          <cell r="H82">
            <v>0.13600000000000001</v>
          </cell>
          <cell r="I82">
            <v>23.12</v>
          </cell>
          <cell r="J82">
            <v>13756.400000000001</v>
          </cell>
        </row>
        <row r="83">
          <cell r="D83">
            <v>2087</v>
          </cell>
          <cell r="E83" t="str">
            <v>Nether Green Junior School</v>
          </cell>
          <cell r="G83">
            <v>377</v>
          </cell>
          <cell r="H83">
            <v>8.2228116710875293E-2</v>
          </cell>
          <cell r="I83">
            <v>30.999999999999986</v>
          </cell>
          <cell r="J83">
            <v>18444.999999999993</v>
          </cell>
        </row>
        <row r="84">
          <cell r="D84">
            <v>2272</v>
          </cell>
          <cell r="E84" t="str">
            <v>Netherthorpe Primary School</v>
          </cell>
          <cell r="G84">
            <v>219</v>
          </cell>
          <cell r="H84">
            <v>0.56216216216216197</v>
          </cell>
          <cell r="I84">
            <v>123.11351351351347</v>
          </cell>
          <cell r="J84">
            <v>73252.540540540518</v>
          </cell>
        </row>
        <row r="85">
          <cell r="D85">
            <v>2309</v>
          </cell>
          <cell r="E85" t="str">
            <v>Nook Lane Junior School</v>
          </cell>
          <cell r="G85">
            <v>246</v>
          </cell>
          <cell r="H85">
            <v>1.21951219512195E-2</v>
          </cell>
          <cell r="I85">
            <v>2.9999999999999973</v>
          </cell>
          <cell r="J85">
            <v>1784.9999999999984</v>
          </cell>
        </row>
        <row r="86">
          <cell r="D86">
            <v>2051</v>
          </cell>
          <cell r="E86" t="str">
            <v>Norfolk Community Primary School</v>
          </cell>
          <cell r="G86">
            <v>408</v>
          </cell>
          <cell r="H86">
            <v>0.27011494252873602</v>
          </cell>
          <cell r="I86">
            <v>110.2068965517243</v>
          </cell>
          <cell r="J86">
            <v>65573.103448275957</v>
          </cell>
        </row>
        <row r="87">
          <cell r="D87">
            <v>3010</v>
          </cell>
          <cell r="E87" t="str">
            <v>Norton Free Church of England Primary School</v>
          </cell>
          <cell r="G87">
            <v>213</v>
          </cell>
          <cell r="H87">
            <v>2.1505376344085999E-2</v>
          </cell>
          <cell r="I87">
            <v>4.5806451612903176</v>
          </cell>
          <cell r="J87">
            <v>2725.4838709677388</v>
          </cell>
        </row>
        <row r="88">
          <cell r="D88">
            <v>2018</v>
          </cell>
          <cell r="E88" t="str">
            <v>Oasis Academy Fir Vale</v>
          </cell>
          <cell r="G88">
            <v>402</v>
          </cell>
          <cell r="H88">
            <v>0.56818181818181801</v>
          </cell>
          <cell r="I88">
            <v>228.40909090909085</v>
          </cell>
          <cell r="J88">
            <v>135903.40909090906</v>
          </cell>
        </row>
        <row r="89">
          <cell r="D89">
            <v>2019</v>
          </cell>
          <cell r="E89" t="str">
            <v>Oasis Academy Watermead</v>
          </cell>
          <cell r="G89">
            <v>392</v>
          </cell>
          <cell r="H89">
            <v>0.23032069970845501</v>
          </cell>
          <cell r="I89">
            <v>90.285714285714363</v>
          </cell>
          <cell r="J89">
            <v>53720.000000000044</v>
          </cell>
        </row>
        <row r="90">
          <cell r="D90">
            <v>2313</v>
          </cell>
          <cell r="E90" t="str">
            <v>Oughtibridge Primary School</v>
          </cell>
          <cell r="G90">
            <v>414</v>
          </cell>
          <cell r="H90">
            <v>8.4745762711864406E-3</v>
          </cell>
          <cell r="I90">
            <v>3.5084745762711864</v>
          </cell>
          <cell r="J90">
            <v>2087.5423728813557</v>
          </cell>
        </row>
        <row r="91">
          <cell r="D91">
            <v>2093</v>
          </cell>
          <cell r="E91" t="str">
            <v>Owler Brook Primary School</v>
          </cell>
          <cell r="G91">
            <v>395</v>
          </cell>
          <cell r="H91">
            <v>0.56214689265536699</v>
          </cell>
          <cell r="I91">
            <v>222.04802259886995</v>
          </cell>
          <cell r="J91">
            <v>132118.57344632762</v>
          </cell>
        </row>
        <row r="92">
          <cell r="D92">
            <v>3428</v>
          </cell>
          <cell r="E92" t="str">
            <v>Parson Cross Church of England Primary School</v>
          </cell>
          <cell r="G92">
            <v>209</v>
          </cell>
          <cell r="H92">
            <v>1.1235955056179799E-2</v>
          </cell>
          <cell r="I92">
            <v>2.3483146067415781</v>
          </cell>
          <cell r="J92">
            <v>1397.247191011239</v>
          </cell>
        </row>
        <row r="93">
          <cell r="D93">
            <v>2332</v>
          </cell>
          <cell r="E93" t="str">
            <v>Phillimore Community Primary School</v>
          </cell>
          <cell r="G93">
            <v>387</v>
          </cell>
          <cell r="H93">
            <v>0.41265060240963902</v>
          </cell>
          <cell r="I93">
            <v>159.69578313253029</v>
          </cell>
          <cell r="J93">
            <v>95018.990963855525</v>
          </cell>
        </row>
        <row r="94">
          <cell r="D94">
            <v>3433</v>
          </cell>
          <cell r="E94" t="str">
            <v>Pipworth Community Primary School</v>
          </cell>
          <cell r="G94">
            <v>373</v>
          </cell>
          <cell r="H94">
            <v>0.19519519519519499</v>
          </cell>
          <cell r="I94">
            <v>72.807807807807734</v>
          </cell>
          <cell r="J94">
            <v>43320.6456456456</v>
          </cell>
        </row>
        <row r="95">
          <cell r="D95">
            <v>3427</v>
          </cell>
          <cell r="E95" t="str">
            <v>Porter Croft Church of England Primary Academy</v>
          </cell>
          <cell r="G95">
            <v>211</v>
          </cell>
          <cell r="H95">
            <v>0.32022471910112399</v>
          </cell>
          <cell r="I95">
            <v>67.56741573033716</v>
          </cell>
          <cell r="J95">
            <v>40202.612359550607</v>
          </cell>
        </row>
        <row r="96">
          <cell r="D96">
            <v>2347</v>
          </cell>
          <cell r="E96" t="str">
            <v>Prince Edward Primary School</v>
          </cell>
          <cell r="G96">
            <v>414</v>
          </cell>
          <cell r="H96">
            <v>0.23163841807909599</v>
          </cell>
          <cell r="I96">
            <v>95.898305084745743</v>
          </cell>
          <cell r="J96">
            <v>57059.49152542372</v>
          </cell>
        </row>
        <row r="97">
          <cell r="D97">
            <v>2366</v>
          </cell>
          <cell r="E97" t="str">
            <v>Pye Bank CofE Primary School</v>
          </cell>
          <cell r="G97">
            <v>417</v>
          </cell>
          <cell r="H97">
            <v>0.37777777777777799</v>
          </cell>
          <cell r="I97">
            <v>157.53333333333342</v>
          </cell>
          <cell r="J97">
            <v>93732.333333333387</v>
          </cell>
        </row>
        <row r="98">
          <cell r="D98">
            <v>2363</v>
          </cell>
          <cell r="E98" t="str">
            <v>Rainbow Forge Primary Academy</v>
          </cell>
          <cell r="G98">
            <v>273</v>
          </cell>
          <cell r="H98">
            <v>3.2388663967611302E-2</v>
          </cell>
          <cell r="I98">
            <v>8.8421052631578849</v>
          </cell>
          <cell r="J98">
            <v>5261.0526315789411</v>
          </cell>
        </row>
        <row r="99">
          <cell r="D99">
            <v>2334</v>
          </cell>
          <cell r="E99" t="str">
            <v>Reignhead Primary School</v>
          </cell>
          <cell r="G99">
            <v>223</v>
          </cell>
          <cell r="H99">
            <v>9.9502487562189105E-3</v>
          </cell>
          <cell r="I99">
            <v>2.2189054726368171</v>
          </cell>
          <cell r="J99">
            <v>1320.2487562189062</v>
          </cell>
        </row>
        <row r="100">
          <cell r="D100">
            <v>2338</v>
          </cell>
          <cell r="E100" t="str">
            <v>Rivelin Primary School</v>
          </cell>
          <cell r="G100">
            <v>384</v>
          </cell>
          <cell r="H100">
            <v>0.16463414634146301</v>
          </cell>
          <cell r="I100">
            <v>63.219512195121794</v>
          </cell>
          <cell r="J100">
            <v>37615.609756097467</v>
          </cell>
        </row>
        <row r="101">
          <cell r="D101">
            <v>2306</v>
          </cell>
          <cell r="E101" t="str">
            <v>Royd Nursery and Infant School</v>
          </cell>
          <cell r="G101">
            <v>133</v>
          </cell>
          <cell r="H101">
            <v>3.7037037037037E-2</v>
          </cell>
          <cell r="I101">
            <v>4.9259259259259212</v>
          </cell>
          <cell r="J101">
            <v>2930.9259259259229</v>
          </cell>
        </row>
        <row r="102">
          <cell r="D102">
            <v>3401</v>
          </cell>
          <cell r="E102" t="str">
            <v>Sacred Heart School, A Catholic Voluntary Academy</v>
          </cell>
          <cell r="G102">
            <v>211</v>
          </cell>
          <cell r="H102">
            <v>0.20441988950276199</v>
          </cell>
          <cell r="I102">
            <v>43.132596685082781</v>
          </cell>
          <cell r="J102">
            <v>25663.895027624254</v>
          </cell>
        </row>
        <row r="103">
          <cell r="D103">
            <v>2369</v>
          </cell>
          <cell r="E103" t="str">
            <v>Sharrow Nursery, Infant and Junior School</v>
          </cell>
          <cell r="G103">
            <v>428</v>
          </cell>
          <cell r="H103">
            <v>0.43051771117166199</v>
          </cell>
          <cell r="I103">
            <v>184.26158038147133</v>
          </cell>
          <cell r="J103">
            <v>109635.64032697544</v>
          </cell>
        </row>
        <row r="104">
          <cell r="D104">
            <v>2349</v>
          </cell>
          <cell r="E104" t="str">
            <v>Shooter's Grove Primary School</v>
          </cell>
          <cell r="G104">
            <v>332</v>
          </cell>
          <cell r="H104">
            <v>7.0469798657718102E-2</v>
          </cell>
          <cell r="I104">
            <v>23.395973154362409</v>
          </cell>
          <cell r="J104">
            <v>13920.604026845633</v>
          </cell>
        </row>
        <row r="105">
          <cell r="D105">
            <v>2360</v>
          </cell>
          <cell r="E105" t="str">
            <v>Shortbrook Primary School</v>
          </cell>
          <cell r="G105">
            <v>83</v>
          </cell>
          <cell r="H105">
            <v>4.2253521126760597E-2</v>
          </cell>
          <cell r="I105">
            <v>3.5070422535211296</v>
          </cell>
          <cell r="J105">
            <v>2086.6901408450722</v>
          </cell>
        </row>
        <row r="106">
          <cell r="D106">
            <v>2009</v>
          </cell>
          <cell r="E106" t="str">
            <v>Southey Green Primary School and Nurseries</v>
          </cell>
          <cell r="G106">
            <v>615</v>
          </cell>
          <cell r="H106">
            <v>9.6590909090909102E-2</v>
          </cell>
          <cell r="I106">
            <v>59.403409090909101</v>
          </cell>
          <cell r="J106">
            <v>35345.028409090912</v>
          </cell>
        </row>
        <row r="107">
          <cell r="D107">
            <v>2329</v>
          </cell>
          <cell r="E107" t="str">
            <v>Springfield Primary School</v>
          </cell>
          <cell r="G107">
            <v>202</v>
          </cell>
          <cell r="H107">
            <v>0.62790697674418605</v>
          </cell>
          <cell r="I107">
            <v>126.83720930232558</v>
          </cell>
          <cell r="J107">
            <v>75468.13953488371</v>
          </cell>
        </row>
        <row r="108">
          <cell r="D108">
            <v>5202</v>
          </cell>
          <cell r="E108" t="str">
            <v>St Ann's Catholic Primary School, A Voluntary Academy</v>
          </cell>
          <cell r="G108">
            <v>96</v>
          </cell>
          <cell r="H108">
            <v>3.5714285714285698E-2</v>
          </cell>
          <cell r="I108">
            <v>3.428571428571427</v>
          </cell>
          <cell r="J108">
            <v>2039.9999999999991</v>
          </cell>
        </row>
        <row r="109">
          <cell r="D109">
            <v>3402</v>
          </cell>
          <cell r="E109" t="str">
            <v>St Catherine's Catholic Primary School (Hallam)</v>
          </cell>
          <cell r="G109">
            <v>421</v>
          </cell>
          <cell r="H109">
            <v>0.37396121883656502</v>
          </cell>
          <cell r="I109">
            <v>157.43767313019387</v>
          </cell>
          <cell r="J109">
            <v>93675.415512465348</v>
          </cell>
        </row>
        <row r="110">
          <cell r="D110">
            <v>2017</v>
          </cell>
          <cell r="E110" t="str">
            <v>St John Fisher Primary, A Catholic Voluntary Academy</v>
          </cell>
          <cell r="G110">
            <v>212</v>
          </cell>
          <cell r="H110">
            <v>0.13736263736263701</v>
          </cell>
          <cell r="I110">
            <v>29.120879120879046</v>
          </cell>
          <cell r="J110">
            <v>17326.923076923031</v>
          </cell>
        </row>
        <row r="111">
          <cell r="D111">
            <v>5203</v>
          </cell>
          <cell r="E111" t="str">
            <v>St Joseph's Primary School</v>
          </cell>
          <cell r="G111">
            <v>202</v>
          </cell>
          <cell r="H111">
            <v>0.13714285714285701</v>
          </cell>
          <cell r="I111">
            <v>27.702857142857116</v>
          </cell>
          <cell r="J111">
            <v>16483.199999999983</v>
          </cell>
        </row>
        <row r="112">
          <cell r="D112">
            <v>3406</v>
          </cell>
          <cell r="E112" t="str">
            <v>St Marie's School, A Catholic Voluntary Academy</v>
          </cell>
          <cell r="G112">
            <v>224</v>
          </cell>
          <cell r="H112">
            <v>0.149484536082474</v>
          </cell>
          <cell r="I112">
            <v>33.484536082474179</v>
          </cell>
          <cell r="J112">
            <v>19923.298969072137</v>
          </cell>
        </row>
        <row r="113">
          <cell r="D113">
            <v>2020</v>
          </cell>
          <cell r="E113" t="str">
            <v>St Mary's Church of England Primary School</v>
          </cell>
          <cell r="G113">
            <v>194</v>
          </cell>
          <cell r="H113">
            <v>0.27218934911242598</v>
          </cell>
          <cell r="I113">
            <v>52.804733727810643</v>
          </cell>
          <cell r="J113">
            <v>31418.816568047332</v>
          </cell>
        </row>
        <row r="114">
          <cell r="D114">
            <v>3423</v>
          </cell>
          <cell r="E114" t="str">
            <v>St Mary's Primary School, A Catholic Voluntary Academy</v>
          </cell>
          <cell r="G114">
            <v>172</v>
          </cell>
          <cell r="H114">
            <v>1.9867549668874201E-2</v>
          </cell>
          <cell r="I114">
            <v>3.4172185430463626</v>
          </cell>
          <cell r="J114">
            <v>2033.2450331125858</v>
          </cell>
        </row>
        <row r="115">
          <cell r="D115">
            <v>5207</v>
          </cell>
          <cell r="E115" t="str">
            <v>St Patrick's Catholic Voluntary Academy</v>
          </cell>
          <cell r="G115">
            <v>277</v>
          </cell>
          <cell r="H115">
            <v>0.28270042194092798</v>
          </cell>
          <cell r="I115">
            <v>78.308016877637044</v>
          </cell>
          <cell r="J115">
            <v>46593.270042194039</v>
          </cell>
        </row>
        <row r="116">
          <cell r="D116">
            <v>5208</v>
          </cell>
          <cell r="E116" t="str">
            <v>St Theresa's Catholic Primary School</v>
          </cell>
          <cell r="G116">
            <v>211</v>
          </cell>
          <cell r="H116">
            <v>0.232044198895028</v>
          </cell>
          <cell r="I116">
            <v>48.961325966850907</v>
          </cell>
          <cell r="J116">
            <v>29131.988950276289</v>
          </cell>
        </row>
        <row r="117">
          <cell r="D117">
            <v>3424</v>
          </cell>
          <cell r="E117" t="str">
            <v>St Thomas More Catholic Primary, A Voluntary Academy</v>
          </cell>
          <cell r="G117">
            <v>201</v>
          </cell>
          <cell r="H117">
            <v>0.10734463276836199</v>
          </cell>
          <cell r="I117">
            <v>21.57627118644076</v>
          </cell>
          <cell r="J117">
            <v>12837.881355932252</v>
          </cell>
        </row>
        <row r="118">
          <cell r="D118">
            <v>3414</v>
          </cell>
          <cell r="E118" t="str">
            <v>St Thomas of Canterbury School, a Catholic Voluntary Academy</v>
          </cell>
          <cell r="G118">
            <v>196</v>
          </cell>
          <cell r="H118">
            <v>0.100591715976331</v>
          </cell>
          <cell r="I118">
            <v>19.715976331360878</v>
          </cell>
          <cell r="J118">
            <v>11731.005917159722</v>
          </cell>
        </row>
        <row r="119">
          <cell r="D119">
            <v>3412</v>
          </cell>
          <cell r="E119" t="str">
            <v>St Wilfrid's Catholic Primary School</v>
          </cell>
          <cell r="G119">
            <v>282</v>
          </cell>
          <cell r="H119">
            <v>4.9586776859504099E-2</v>
          </cell>
          <cell r="I119">
            <v>13.983471074380155</v>
          </cell>
          <cell r="J119">
            <v>8320.1652892561924</v>
          </cell>
        </row>
        <row r="120">
          <cell r="D120">
            <v>2294</v>
          </cell>
          <cell r="E120" t="str">
            <v>Stannington Infant School</v>
          </cell>
          <cell r="G120">
            <v>178</v>
          </cell>
          <cell r="H120">
            <v>3.3333333333333298E-2</v>
          </cell>
          <cell r="I120">
            <v>5.9333333333333274</v>
          </cell>
          <cell r="J120">
            <v>3530.3333333333298</v>
          </cell>
        </row>
        <row r="121">
          <cell r="D121">
            <v>2303</v>
          </cell>
          <cell r="E121" t="str">
            <v>Stocksbridge Junior School</v>
          </cell>
          <cell r="G121">
            <v>265</v>
          </cell>
          <cell r="H121">
            <v>1.88679245283019E-2</v>
          </cell>
          <cell r="I121">
            <v>5.0000000000000036</v>
          </cell>
          <cell r="J121">
            <v>2975.0000000000023</v>
          </cell>
        </row>
        <row r="122">
          <cell r="D122">
            <v>2302</v>
          </cell>
          <cell r="E122" t="str">
            <v>Stocksbridge Nursery Infant School</v>
          </cell>
          <cell r="G122">
            <v>180</v>
          </cell>
          <cell r="H122">
            <v>8.1300813008130107E-3</v>
          </cell>
          <cell r="I122">
            <v>1.4634146341463419</v>
          </cell>
          <cell r="J122">
            <v>870.73170731707341</v>
          </cell>
        </row>
        <row r="123">
          <cell r="D123">
            <v>2350</v>
          </cell>
          <cell r="E123" t="str">
            <v>Stradbroke Primary School</v>
          </cell>
          <cell r="G123">
            <v>408</v>
          </cell>
          <cell r="H123">
            <v>0.06</v>
          </cell>
          <cell r="I123">
            <v>24.48</v>
          </cell>
          <cell r="J123">
            <v>14565.6</v>
          </cell>
        </row>
        <row r="124">
          <cell r="D124">
            <v>2230</v>
          </cell>
          <cell r="E124" t="str">
            <v>Tinsley Meadows Primary School</v>
          </cell>
          <cell r="G124">
            <v>556</v>
          </cell>
          <cell r="H124">
            <v>0.437113402061856</v>
          </cell>
          <cell r="I124">
            <v>243.03505154639194</v>
          </cell>
          <cell r="J124">
            <v>144605.85567010319</v>
          </cell>
        </row>
        <row r="125">
          <cell r="D125">
            <v>5206</v>
          </cell>
          <cell r="E125" t="str">
            <v>Totley All Saints Church of England Voluntary Aided Primary School</v>
          </cell>
          <cell r="G125">
            <v>211</v>
          </cell>
          <cell r="H125">
            <v>3.8043478260869602E-2</v>
          </cell>
          <cell r="I125">
            <v>8.0271739130434856</v>
          </cell>
          <cell r="J125">
            <v>4776.1684782608736</v>
          </cell>
        </row>
        <row r="126">
          <cell r="D126">
            <v>2203</v>
          </cell>
          <cell r="E126" t="str">
            <v>Totley Primary School</v>
          </cell>
          <cell r="G126">
            <v>418</v>
          </cell>
          <cell r="H126">
            <v>5.3221288515406202E-2</v>
          </cell>
          <cell r="I126">
            <v>22.246498599439793</v>
          </cell>
          <cell r="J126">
            <v>13236.666666666677</v>
          </cell>
        </row>
        <row r="127">
          <cell r="D127">
            <v>2351</v>
          </cell>
          <cell r="E127" t="str">
            <v>Walkley Primary School</v>
          </cell>
          <cell r="G127">
            <v>413</v>
          </cell>
          <cell r="H127">
            <v>0.16619718309859199</v>
          </cell>
          <cell r="I127">
            <v>68.639436619718495</v>
          </cell>
          <cell r="J127">
            <v>40840.464788732505</v>
          </cell>
        </row>
        <row r="128">
          <cell r="D128">
            <v>3432</v>
          </cell>
          <cell r="E128" t="str">
            <v>Watercliffe Meadow Community Primary School</v>
          </cell>
          <cell r="G128">
            <v>410</v>
          </cell>
          <cell r="H128">
            <v>0.113960113960114</v>
          </cell>
          <cell r="I128">
            <v>46.723646723646745</v>
          </cell>
          <cell r="J128">
            <v>27800.569800569814</v>
          </cell>
        </row>
        <row r="129">
          <cell r="D129">
            <v>2319</v>
          </cell>
          <cell r="E129" t="str">
            <v>Waterthorpe Infant School</v>
          </cell>
          <cell r="G129">
            <v>107</v>
          </cell>
          <cell r="H129">
            <v>7.3170731707317097E-2</v>
          </cell>
          <cell r="I129">
            <v>7.8292682926829293</v>
          </cell>
          <cell r="J129">
            <v>4658.4146341463429</v>
          </cell>
        </row>
        <row r="130">
          <cell r="D130">
            <v>2352</v>
          </cell>
          <cell r="E130" t="str">
            <v>Westways Primary School</v>
          </cell>
          <cell r="G130">
            <v>580</v>
          </cell>
          <cell r="H130">
            <v>0.241448692152918</v>
          </cell>
          <cell r="I130">
            <v>140.04024144869246</v>
          </cell>
          <cell r="J130">
            <v>83323.943661972007</v>
          </cell>
        </row>
        <row r="131">
          <cell r="D131">
            <v>2311</v>
          </cell>
          <cell r="E131" t="str">
            <v>Wharncliffe Side Primary School</v>
          </cell>
          <cell r="G131">
            <v>124</v>
          </cell>
          <cell r="H131">
            <v>4.5871559633027498E-2</v>
          </cell>
          <cell r="I131">
            <v>5.6880733944954098</v>
          </cell>
          <cell r="J131">
            <v>3384.4036697247689</v>
          </cell>
        </row>
        <row r="132">
          <cell r="D132">
            <v>2040</v>
          </cell>
          <cell r="E132" t="str">
            <v>Whiteways Primary School</v>
          </cell>
          <cell r="G132">
            <v>399</v>
          </cell>
          <cell r="H132">
            <v>0.52136752136752096</v>
          </cell>
          <cell r="I132">
            <v>208.02564102564085</v>
          </cell>
          <cell r="J132">
            <v>123775.2564102563</v>
          </cell>
        </row>
        <row r="133">
          <cell r="D133">
            <v>2027</v>
          </cell>
          <cell r="E133" t="str">
            <v>Wincobank Nursery and Infant Academy</v>
          </cell>
          <cell r="G133">
            <v>121</v>
          </cell>
          <cell r="H133">
            <v>0.19480519480519501</v>
          </cell>
          <cell r="I133">
            <v>23.571428571428598</v>
          </cell>
          <cell r="J133">
            <v>14025.000000000016</v>
          </cell>
        </row>
        <row r="134">
          <cell r="D134">
            <v>2361</v>
          </cell>
          <cell r="E134" t="str">
            <v>Windmill Hill Primary School</v>
          </cell>
          <cell r="G134">
            <v>279</v>
          </cell>
          <cell r="H134">
            <v>8.1300813008130107E-3</v>
          </cell>
          <cell r="I134">
            <v>2.26829268292683</v>
          </cell>
          <cell r="J134">
            <v>1349.6341463414637</v>
          </cell>
        </row>
        <row r="135">
          <cell r="D135">
            <v>2043</v>
          </cell>
          <cell r="E135" t="str">
            <v>Wisewood Community Primary School</v>
          </cell>
          <cell r="G135">
            <v>164</v>
          </cell>
          <cell r="H135">
            <v>0.125874125874126</v>
          </cell>
          <cell r="I135">
            <v>20.643356643356665</v>
          </cell>
          <cell r="J135">
            <v>12282.797202797216</v>
          </cell>
        </row>
        <row r="136">
          <cell r="D136">
            <v>2139</v>
          </cell>
          <cell r="E136" t="str">
            <v>Woodhouse West Primary School</v>
          </cell>
          <cell r="G136">
            <v>370</v>
          </cell>
          <cell r="H136">
            <v>0.16358024691358</v>
          </cell>
          <cell r="I136">
            <v>60.524691358024597</v>
          </cell>
          <cell r="J136">
            <v>36012.191358024633</v>
          </cell>
        </row>
        <row r="137">
          <cell r="D137">
            <v>2034</v>
          </cell>
          <cell r="E137" t="str">
            <v>Woodlands Primary School</v>
          </cell>
          <cell r="G137">
            <v>405</v>
          </cell>
          <cell r="H137">
            <v>7.80346820809249E-2</v>
          </cell>
          <cell r="I137">
            <v>31.604046242774583</v>
          </cell>
          <cell r="J137">
            <v>18804.407514450875</v>
          </cell>
        </row>
        <row r="138">
          <cell r="D138">
            <v>2324</v>
          </cell>
          <cell r="E138" t="str">
            <v>Woodseats Primary School</v>
          </cell>
          <cell r="G138">
            <v>380</v>
          </cell>
          <cell r="H138">
            <v>0.16510903426791301</v>
          </cell>
          <cell r="I138">
            <v>62.741433021806948</v>
          </cell>
          <cell r="J138">
            <v>37331.152647975134</v>
          </cell>
        </row>
        <row r="139">
          <cell r="D139">
            <v>2327</v>
          </cell>
          <cell r="E139" t="str">
            <v>Woodthorpe Primary School</v>
          </cell>
          <cell r="G139">
            <v>404</v>
          </cell>
          <cell r="H139">
            <v>0.10312499999999999</v>
          </cell>
          <cell r="I139">
            <v>41.662499999999994</v>
          </cell>
          <cell r="J139">
            <v>24789.187499999996</v>
          </cell>
        </row>
        <row r="140">
          <cell r="D140">
            <v>2321</v>
          </cell>
          <cell r="E140" t="str">
            <v>Wybourn Community Primary &amp; Nursery School</v>
          </cell>
          <cell r="G140">
            <v>433</v>
          </cell>
          <cell r="H140">
            <v>0.13623978201634901</v>
          </cell>
          <cell r="I140">
            <v>58.991825613079122</v>
          </cell>
          <cell r="J140">
            <v>35100.136239782078</v>
          </cell>
        </row>
        <row r="141">
          <cell r="D141">
            <v>0</v>
          </cell>
          <cell r="E141">
            <v>0</v>
          </cell>
        </row>
        <row r="142">
          <cell r="D142">
            <v>0</v>
          </cell>
          <cell r="E142" t="str">
            <v>Total Primary</v>
          </cell>
          <cell r="G142">
            <v>43043</v>
          </cell>
          <cell r="H142">
            <v>0.15690314633632907</v>
          </cell>
          <cell r="I142">
            <v>6753.582127754612</v>
          </cell>
          <cell r="J142">
            <v>4018381.3660139972</v>
          </cell>
        </row>
        <row r="143">
          <cell r="D143">
            <v>0.54469374000000004</v>
          </cell>
          <cell r="E143">
            <v>0.64527133999999997</v>
          </cell>
          <cell r="H143">
            <v>44</v>
          </cell>
        </row>
        <row r="144">
          <cell r="D144">
            <v>5401</v>
          </cell>
          <cell r="E144" t="str">
            <v>All Saints' Catholic High School</v>
          </cell>
          <cell r="G144">
            <v>1035</v>
          </cell>
          <cell r="H144">
            <v>4.1586073500967102E-2</v>
          </cell>
          <cell r="I144">
            <v>43.041586073500952</v>
          </cell>
          <cell r="J144">
            <v>68651.329787234019</v>
          </cell>
        </row>
        <row r="145">
          <cell r="D145">
            <v>4017</v>
          </cell>
          <cell r="E145" t="str">
            <v>Bradfield School</v>
          </cell>
          <cell r="G145">
            <v>1022</v>
          </cell>
          <cell r="H145">
            <v>7.8431372549019607E-3</v>
          </cell>
          <cell r="I145">
            <v>8.0156862745098039</v>
          </cell>
          <cell r="J145">
            <v>12785.019607843136</v>
          </cell>
        </row>
        <row r="146">
          <cell r="D146">
            <v>4000</v>
          </cell>
          <cell r="E146" t="str">
            <v>Chaucer School</v>
          </cell>
          <cell r="G146">
            <v>804</v>
          </cell>
          <cell r="H146">
            <v>0.12625</v>
          </cell>
          <cell r="I146">
            <v>101.505</v>
          </cell>
          <cell r="J146">
            <v>161900.47500000001</v>
          </cell>
        </row>
        <row r="147">
          <cell r="D147">
            <v>6907</v>
          </cell>
          <cell r="E147" t="str">
            <v>E-Act Parkwood Academy</v>
          </cell>
          <cell r="G147">
            <v>856</v>
          </cell>
          <cell r="H147">
            <v>9.5070422535211294E-2</v>
          </cell>
          <cell r="I147">
            <v>81.380281690140862</v>
          </cell>
          <cell r="J147">
            <v>129801.54929577468</v>
          </cell>
        </row>
        <row r="148">
          <cell r="D148">
            <v>4012</v>
          </cell>
          <cell r="E148" t="str">
            <v>Ecclesfield School</v>
          </cell>
          <cell r="G148">
            <v>1712</v>
          </cell>
          <cell r="H148">
            <v>8.76168224299065E-3</v>
          </cell>
          <cell r="I148">
            <v>14.999999999999993</v>
          </cell>
          <cell r="J148">
            <v>23924.999999999989</v>
          </cell>
        </row>
        <row r="149">
          <cell r="D149">
            <v>4280</v>
          </cell>
          <cell r="E149" t="str">
            <v>Fir Vale School</v>
          </cell>
          <cell r="G149">
            <v>978</v>
          </cell>
          <cell r="H149">
            <v>0.14345991561181401</v>
          </cell>
          <cell r="I149">
            <v>140.30379746835411</v>
          </cell>
          <cell r="J149">
            <v>223784.5569620248</v>
          </cell>
        </row>
        <row r="150">
          <cell r="D150">
            <v>4003</v>
          </cell>
          <cell r="E150" t="str">
            <v>Firth Park Academy</v>
          </cell>
          <cell r="G150">
            <v>1169</v>
          </cell>
          <cell r="H150">
            <v>7.3693230505569807E-2</v>
          </cell>
          <cell r="I150">
            <v>86.147386461011109</v>
          </cell>
          <cell r="J150">
            <v>137405.08140531273</v>
          </cell>
        </row>
        <row r="151">
          <cell r="D151">
            <v>4007</v>
          </cell>
          <cell r="E151" t="str">
            <v>Forge Valley School</v>
          </cell>
          <cell r="G151">
            <v>1281</v>
          </cell>
          <cell r="H151">
            <v>4.1406249999999999E-2</v>
          </cell>
          <cell r="I151">
            <v>53.041406250000001</v>
          </cell>
          <cell r="J151">
            <v>84601.04296875</v>
          </cell>
        </row>
        <row r="152">
          <cell r="D152">
            <v>4278</v>
          </cell>
          <cell r="E152" t="str">
            <v>Handsworth Grange Community Sports College</v>
          </cell>
          <cell r="G152">
            <v>998</v>
          </cell>
          <cell r="H152">
            <v>1.60642570281124E-2</v>
          </cell>
          <cell r="I152">
            <v>16.032128514056176</v>
          </cell>
          <cell r="J152">
            <v>25571.2449799196</v>
          </cell>
        </row>
        <row r="153">
          <cell r="D153">
            <v>4257</v>
          </cell>
          <cell r="E153" t="str">
            <v>High Storrs School</v>
          </cell>
          <cell r="G153">
            <v>1204</v>
          </cell>
          <cell r="H153">
            <v>1.08243130724396E-2</v>
          </cell>
          <cell r="I153">
            <v>13.032472939217278</v>
          </cell>
          <cell r="J153">
            <v>20786.794338051561</v>
          </cell>
        </row>
        <row r="154">
          <cell r="D154">
            <v>4230</v>
          </cell>
          <cell r="E154" t="str">
            <v>King Ecgbert School</v>
          </cell>
          <cell r="G154">
            <v>1112</v>
          </cell>
          <cell r="H154">
            <v>2.6978417266187001E-2</v>
          </cell>
          <cell r="I154">
            <v>29.999999999999943</v>
          </cell>
          <cell r="J154">
            <v>47849.999999999913</v>
          </cell>
        </row>
        <row r="155">
          <cell r="D155">
            <v>4259</v>
          </cell>
          <cell r="E155" t="str">
            <v>King Edward VII School</v>
          </cell>
          <cell r="G155">
            <v>1162</v>
          </cell>
          <cell r="H155">
            <v>6.4543889845094696E-2</v>
          </cell>
          <cell r="I155">
            <v>75.000000000000043</v>
          </cell>
          <cell r="J155">
            <v>119625.00000000007</v>
          </cell>
        </row>
        <row r="156">
          <cell r="D156">
            <v>4279</v>
          </cell>
          <cell r="E156" t="str">
            <v>Meadowhead School Academy Trust</v>
          </cell>
          <cell r="G156">
            <v>1629</v>
          </cell>
          <cell r="H156">
            <v>2.9484029484029499E-2</v>
          </cell>
          <cell r="I156">
            <v>48.029484029484053</v>
          </cell>
          <cell r="J156">
            <v>76607.02702702707</v>
          </cell>
        </row>
        <row r="157">
          <cell r="D157">
            <v>4015</v>
          </cell>
          <cell r="E157" t="str">
            <v>Mercia School</v>
          </cell>
          <cell r="G157">
            <v>920</v>
          </cell>
          <cell r="H157">
            <v>3.3769063180827903E-2</v>
          </cell>
          <cell r="I157">
            <v>31.067538126361672</v>
          </cell>
          <cell r="J157">
            <v>49552.72331154687</v>
          </cell>
        </row>
        <row r="158">
          <cell r="D158">
            <v>4008</v>
          </cell>
          <cell r="E158" t="str">
            <v>Newfield Secondary School</v>
          </cell>
          <cell r="G158">
            <v>1061</v>
          </cell>
          <cell r="H158">
            <v>3.12796208530806E-2</v>
          </cell>
          <cell r="I158">
            <v>33.187677725118519</v>
          </cell>
          <cell r="J158">
            <v>52934.345971564035</v>
          </cell>
        </row>
        <row r="159">
          <cell r="D159">
            <v>5400</v>
          </cell>
          <cell r="E159" t="str">
            <v>Notre Dame High School</v>
          </cell>
          <cell r="G159">
            <v>1060</v>
          </cell>
          <cell r="H159">
            <v>3.0769230769230799E-2</v>
          </cell>
          <cell r="I159">
            <v>32.615384615384649</v>
          </cell>
          <cell r="J159">
            <v>52021.538461538512</v>
          </cell>
        </row>
        <row r="160">
          <cell r="D160">
            <v>4006</v>
          </cell>
          <cell r="E160" t="str">
            <v>Outwood Academy City</v>
          </cell>
          <cell r="G160">
            <v>1177</v>
          </cell>
          <cell r="H160">
            <v>4.5454545454545497E-2</v>
          </cell>
          <cell r="I160">
            <v>53.50000000000005</v>
          </cell>
          <cell r="J160">
            <v>85332.500000000073</v>
          </cell>
        </row>
        <row r="161">
          <cell r="D161">
            <v>6905</v>
          </cell>
          <cell r="E161" t="str">
            <v>Sheffield Park Academy</v>
          </cell>
          <cell r="G161">
            <v>1096</v>
          </cell>
          <cell r="H161">
            <v>6.79522497704316E-2</v>
          </cell>
          <cell r="I161">
            <v>74.475665748393027</v>
          </cell>
          <cell r="J161">
            <v>118788.68686868688</v>
          </cell>
        </row>
        <row r="162">
          <cell r="D162">
            <v>6906</v>
          </cell>
          <cell r="E162" t="str">
            <v>Sheffield Springs Academy</v>
          </cell>
          <cell r="G162">
            <v>1047</v>
          </cell>
          <cell r="H162">
            <v>4.1041041041040997E-2</v>
          </cell>
          <cell r="I162">
            <v>42.969969969969924</v>
          </cell>
          <cell r="J162">
            <v>68537.102102102028</v>
          </cell>
        </row>
        <row r="163">
          <cell r="D163">
            <v>4229</v>
          </cell>
          <cell r="E163" t="str">
            <v>Silverdale School</v>
          </cell>
          <cell r="G163">
            <v>1017</v>
          </cell>
          <cell r="H163">
            <v>2.55905511811024E-2</v>
          </cell>
          <cell r="I163">
            <v>26.025590551181139</v>
          </cell>
          <cell r="J163">
            <v>41510.816929133915</v>
          </cell>
        </row>
        <row r="164">
          <cell r="D164">
            <v>4271</v>
          </cell>
          <cell r="E164" t="str">
            <v>Stocksbridge High School</v>
          </cell>
          <cell r="G164">
            <v>796</v>
          </cell>
          <cell r="H164">
            <v>8.7939698492462293E-3</v>
          </cell>
          <cell r="I164">
            <v>6.9999999999999982</v>
          </cell>
          <cell r="J164">
            <v>11164.999999999996</v>
          </cell>
        </row>
        <row r="165">
          <cell r="D165">
            <v>4234</v>
          </cell>
          <cell r="E165" t="str">
            <v>Tapton School</v>
          </cell>
          <cell r="G165">
            <v>1322</v>
          </cell>
          <cell r="H165">
            <v>3.8607115821347501E-2</v>
          </cell>
          <cell r="I165">
            <v>51.038607115821399</v>
          </cell>
          <cell r="J165">
            <v>81406.578349735137</v>
          </cell>
        </row>
        <row r="166">
          <cell r="D166">
            <v>4276</v>
          </cell>
          <cell r="E166" t="str">
            <v>The Birley Academy</v>
          </cell>
          <cell r="G166">
            <v>1105</v>
          </cell>
          <cell r="H166">
            <v>6.6063348416289594E-2</v>
          </cell>
          <cell r="I166">
            <v>73</v>
          </cell>
          <cell r="J166">
            <v>116435</v>
          </cell>
        </row>
        <row r="167">
          <cell r="D167">
            <v>4004</v>
          </cell>
          <cell r="E167" t="str">
            <v>UTC Sheffield City Centre</v>
          </cell>
          <cell r="G167">
            <v>302</v>
          </cell>
          <cell r="H167">
            <v>7.4074074074074103E-3</v>
          </cell>
          <cell r="I167">
            <v>2.2370370370370378</v>
          </cell>
          <cell r="J167">
            <v>3568.0740740740753</v>
          </cell>
        </row>
        <row r="168">
          <cell r="D168">
            <v>4010</v>
          </cell>
          <cell r="E168" t="str">
            <v>UTC Sheffield Olympic Legacy Park</v>
          </cell>
          <cell r="G168">
            <v>287</v>
          </cell>
          <cell r="H168">
            <v>2.18978102189781E-2</v>
          </cell>
          <cell r="I168">
            <v>6.2846715328467146</v>
          </cell>
          <cell r="J168">
            <v>10024.05109489051</v>
          </cell>
        </row>
        <row r="169">
          <cell r="D169">
            <v>4013</v>
          </cell>
          <cell r="E169" t="str">
            <v>Westfield School</v>
          </cell>
          <cell r="G169">
            <v>1327</v>
          </cell>
          <cell r="H169">
            <v>7.54716981132075E-4</v>
          </cell>
          <cell r="I169">
            <v>1.0015094339622634</v>
          </cell>
          <cell r="J169">
            <v>1597.4075471698102</v>
          </cell>
        </row>
        <row r="170">
          <cell r="D170">
            <v>4016</v>
          </cell>
          <cell r="E170" t="str">
            <v>Yewlands Academy</v>
          </cell>
          <cell r="G170">
            <v>916</v>
          </cell>
          <cell r="H170">
            <v>2.18340611353712E-3</v>
          </cell>
          <cell r="I170">
            <v>2.0000000000000018</v>
          </cell>
          <cell r="J170">
            <v>3190.0000000000027</v>
          </cell>
        </row>
        <row r="172">
          <cell r="E172" t="str">
            <v>Total Secondary</v>
          </cell>
          <cell r="G172">
            <v>28395</v>
          </cell>
          <cell r="H172">
            <v>4.039207189844516E-2</v>
          </cell>
          <cell r="I172">
            <v>1146.9328815563504</v>
          </cell>
          <cell r="J172">
            <v>1829357.9460823794</v>
          </cell>
        </row>
        <row r="174">
          <cell r="E174" t="str">
            <v>Middle Deemed Secondary</v>
          </cell>
        </row>
        <row r="176">
          <cell r="D176">
            <v>4014</v>
          </cell>
          <cell r="E176" t="str">
            <v>Astrea Academy Sheffield</v>
          </cell>
          <cell r="G176">
            <v>1003</v>
          </cell>
          <cell r="H176">
            <v>0.16843066815628599</v>
          </cell>
          <cell r="I176">
            <v>168.93596016075486</v>
          </cell>
          <cell r="J176">
            <v>162550.79460073391</v>
          </cell>
        </row>
        <row r="177">
          <cell r="D177">
            <v>4225</v>
          </cell>
          <cell r="E177" t="str">
            <v>Hinde House 2-16 Academy</v>
          </cell>
          <cell r="G177">
            <v>1369</v>
          </cell>
          <cell r="H177">
            <v>0.10432448847268151</v>
          </cell>
          <cell r="I177">
            <v>142.82022471910099</v>
          </cell>
          <cell r="J177">
            <v>131978.03370786514</v>
          </cell>
        </row>
        <row r="178">
          <cell r="D178">
            <v>4005</v>
          </cell>
          <cell r="E178" t="str">
            <v>Oasis Academy Don Valley</v>
          </cell>
          <cell r="G178">
            <v>1092</v>
          </cell>
          <cell r="H178">
            <v>8.7329630796450966E-2</v>
          </cell>
          <cell r="I178">
            <v>95.363956829724458</v>
          </cell>
          <cell r="J178">
            <v>83780.79849973254</v>
          </cell>
        </row>
        <row r="180">
          <cell r="E180" t="str">
            <v>Total Middle Deemed Secondary</v>
          </cell>
          <cell r="G180">
            <v>3464</v>
          </cell>
          <cell r="H180">
            <v>0.1175289092695093</v>
          </cell>
          <cell r="I180">
            <v>407.12014170958025</v>
          </cell>
          <cell r="J180">
            <v>378309.62680833158</v>
          </cell>
        </row>
        <row r="182">
          <cell r="E182" t="str">
            <v>TOTAL ALL SCHOOLS</v>
          </cell>
          <cell r="G182">
            <v>74902</v>
          </cell>
          <cell r="H182">
            <v>0.11091339551708289</v>
          </cell>
          <cell r="I182">
            <v>8307.6351510205423</v>
          </cell>
          <cell r="J182">
            <v>6226048.9389047083</v>
          </cell>
        </row>
        <row r="183">
          <cell r="G183">
            <v>0</v>
          </cell>
          <cell r="J183">
            <v>0</v>
          </cell>
        </row>
        <row r="185">
          <cell r="D185">
            <v>4014</v>
          </cell>
          <cell r="E185" t="str">
            <v>Astrea Academy - Pri</v>
          </cell>
          <cell r="G185">
            <v>223</v>
          </cell>
          <cell r="H185">
            <v>0.47938144329896898</v>
          </cell>
          <cell r="I185">
            <v>106.90206185567008</v>
          </cell>
          <cell r="J185">
            <v>63606.726804123697</v>
          </cell>
        </row>
        <row r="186">
          <cell r="D186">
            <v>4014</v>
          </cell>
          <cell r="E186" t="str">
            <v>Astrea Academy - Sec</v>
          </cell>
          <cell r="G186">
            <v>780</v>
          </cell>
          <cell r="H186">
            <v>7.9530638852672794E-2</v>
          </cell>
          <cell r="I186">
            <v>62.033898305084783</v>
          </cell>
          <cell r="J186">
            <v>98944.067796610223</v>
          </cell>
        </row>
        <row r="187">
          <cell r="G187">
            <v>1003</v>
          </cell>
          <cell r="H187">
            <v>0.16843066815628599</v>
          </cell>
          <cell r="I187">
            <v>168.93596016075486</v>
          </cell>
          <cell r="J187">
            <v>162550.79460073391</v>
          </cell>
        </row>
        <row r="189">
          <cell r="D189">
            <v>4225</v>
          </cell>
          <cell r="E189" t="str">
            <v>Hinde House 3-16 - Pri</v>
          </cell>
          <cell r="G189">
            <v>416</v>
          </cell>
          <cell r="H189">
            <v>0.23033707865168501</v>
          </cell>
          <cell r="I189">
            <v>95.820224719100963</v>
          </cell>
          <cell r="J189">
            <v>57013.03370786507</v>
          </cell>
        </row>
        <row r="190">
          <cell r="D190">
            <v>4225</v>
          </cell>
          <cell r="E190" t="str">
            <v>Hinde House 3-16 - Sec</v>
          </cell>
          <cell r="G190">
            <v>953</v>
          </cell>
          <cell r="H190">
            <v>4.9317943336831101E-2</v>
          </cell>
          <cell r="I190">
            <v>47.000000000000036</v>
          </cell>
          <cell r="J190">
            <v>74965.000000000058</v>
          </cell>
        </row>
        <row r="191">
          <cell r="G191">
            <v>1369</v>
          </cell>
          <cell r="H191">
            <v>0.10432448847268151</v>
          </cell>
          <cell r="I191">
            <v>142.82022471910099</v>
          </cell>
          <cell r="J191">
            <v>131978.03370786514</v>
          </cell>
        </row>
        <row r="193">
          <cell r="D193">
            <v>4005</v>
          </cell>
          <cell r="E193" t="str">
            <v>Oasis Academy Don Valley - Pri</v>
          </cell>
          <cell r="G193">
            <v>403</v>
          </cell>
          <cell r="H193">
            <v>0.16954022988505699</v>
          </cell>
          <cell r="I193">
            <v>68.324712643677969</v>
          </cell>
          <cell r="J193">
            <v>40653.204022988393</v>
          </cell>
        </row>
        <row r="194">
          <cell r="D194">
            <v>4005</v>
          </cell>
          <cell r="E194" t="str">
            <v>Oasis Academy Don Valley - Sec</v>
          </cell>
          <cell r="G194">
            <v>689</v>
          </cell>
          <cell r="H194">
            <v>3.92441860465116E-2</v>
          </cell>
          <cell r="I194">
            <v>27.039244186046492</v>
          </cell>
          <cell r="J194">
            <v>43127.594476744154</v>
          </cell>
        </row>
        <row r="195">
          <cell r="G195">
            <v>1092</v>
          </cell>
          <cell r="H195">
            <v>8.7329630796450966E-2</v>
          </cell>
          <cell r="I195">
            <v>95.363956829724458</v>
          </cell>
          <cell r="J195">
            <v>83780.79849973254</v>
          </cell>
        </row>
        <row r="197">
          <cell r="G197" t="str">
            <v>Primary</v>
          </cell>
          <cell r="H197">
            <v>595</v>
          </cell>
          <cell r="I197">
            <v>7024.6291269730609</v>
          </cell>
          <cell r="J197">
            <v>4179654.3305489714</v>
          </cell>
        </row>
        <row r="198">
          <cell r="G198" t="str">
            <v>Secondary</v>
          </cell>
          <cell r="H198">
            <v>1595</v>
          </cell>
          <cell r="I198">
            <v>1283.0060240474816</v>
          </cell>
          <cell r="J198">
            <v>2046394.6083557331</v>
          </cell>
        </row>
        <row r="199">
          <cell r="I199">
            <v>8307.6351510205423</v>
          </cell>
          <cell r="J199">
            <v>6226048.9389047045</v>
          </cell>
        </row>
        <row r="200">
          <cell r="J200">
            <v>0</v>
          </cell>
        </row>
      </sheetData>
      <sheetData sheetId="21">
        <row r="1">
          <cell r="D1" t="str">
            <v>Mobility Funding</v>
          </cell>
          <cell r="F1" t="e">
            <v>#REF!</v>
          </cell>
          <cell r="G1" t="str">
            <v>2025-26</v>
          </cell>
        </row>
        <row r="2">
          <cell r="D2" t="str">
            <v xml:space="preserve">First entry for the pupil at the school, or any predecessor school where appropriate, </v>
          </cell>
          <cell r="M2" t="str">
            <v>£/pupil</v>
          </cell>
          <cell r="N2" t="str">
            <v>Funding £</v>
          </cell>
        </row>
        <row r="3">
          <cell r="D3" t="str">
            <v>was in last three academic years; separate primary/secondary.</v>
          </cell>
          <cell r="I3">
            <v>0.8000000000000006</v>
          </cell>
          <cell r="K3" t="str">
            <v>Primary</v>
          </cell>
          <cell r="M3">
            <v>965</v>
          </cell>
          <cell r="N3">
            <v>731028.19259807304</v>
          </cell>
        </row>
        <row r="4">
          <cell r="D4" t="str">
            <v>Autumn (October) 2019 census, plus January, May or October 2017 and 2018 or October 2016 censuses.</v>
          </cell>
          <cell r="K4" t="str">
            <v>Secondary</v>
          </cell>
          <cell r="M4">
            <v>1385</v>
          </cell>
          <cell r="N4">
            <v>242862.787693399</v>
          </cell>
        </row>
        <row r="5">
          <cell r="D5" t="str">
            <v>Mapping on UPN for the school or its predecessors for on-roll records.</v>
          </cell>
          <cell r="N5">
            <v>973890.98029147205</v>
          </cell>
        </row>
        <row r="6">
          <cell r="D6" t="str">
            <v>DfE</v>
          </cell>
          <cell r="E6" t="str">
            <v>School</v>
          </cell>
          <cell r="G6" t="str">
            <v>Pupils</v>
          </cell>
          <cell r="H6" t="str">
            <v>2024-25 % Mobility</v>
          </cell>
          <cell r="I6" t="str">
            <v>Pupils Affected by Mobility 2024-25</v>
          </cell>
          <cell r="J6" t="str">
            <v>Pupils Affected by Mobility 2024-25</v>
          </cell>
          <cell r="K6" t="str">
            <v>% Pupils Affected by Mobility 2025-26</v>
          </cell>
          <cell r="L6" t="str">
            <v>2025-26 % Mob as % of 2024-25 % Mob</v>
          </cell>
          <cell r="M6" t="str">
            <v>% Funded (above 6% threshold)</v>
          </cell>
          <cell r="N6" t="str">
            <v>Allocation (above 6% or more pupils affected by Mobility)</v>
          </cell>
        </row>
        <row r="7">
          <cell r="K7">
            <v>51</v>
          </cell>
          <cell r="M7">
            <v>0.06</v>
          </cell>
        </row>
        <row r="8">
          <cell r="D8">
            <v>2001</v>
          </cell>
          <cell r="E8" t="str">
            <v>Abbey Lane Primary School</v>
          </cell>
          <cell r="G8">
            <v>534</v>
          </cell>
          <cell r="H8">
            <v>5.3505535055350599E-2</v>
          </cell>
          <cell r="I8">
            <v>0</v>
          </cell>
          <cell r="J8">
            <v>2.9600000000000053</v>
          </cell>
          <cell r="K8">
            <v>6.5543071161048697E-2</v>
          </cell>
          <cell r="L8">
            <v>1.224977398940978</v>
          </cell>
          <cell r="M8">
            <v>5.5430711610486988E-3</v>
          </cell>
          <cell r="N8">
            <v>2856.4000000000051</v>
          </cell>
        </row>
        <row r="9">
          <cell r="D9">
            <v>2046</v>
          </cell>
          <cell r="E9" t="str">
            <v>Abbeyfield Primary Academy</v>
          </cell>
          <cell r="G9">
            <v>392</v>
          </cell>
          <cell r="H9">
            <v>0.15445026178010501</v>
          </cell>
          <cell r="I9">
            <v>36.174450261780223</v>
          </cell>
          <cell r="J9">
            <v>46.659028132992184</v>
          </cell>
          <cell r="K9">
            <v>0.179028132992327</v>
          </cell>
          <cell r="L9">
            <v>1.1591313017469285</v>
          </cell>
          <cell r="M9">
            <v>0.11902813299232701</v>
          </cell>
          <cell r="N9">
            <v>45025.962148337458</v>
          </cell>
        </row>
        <row r="10">
          <cell r="D10">
            <v>2048</v>
          </cell>
          <cell r="E10" t="str">
            <v>Acres Hill Community Primary School</v>
          </cell>
          <cell r="G10">
            <v>209</v>
          </cell>
          <cell r="H10">
            <v>0.11764705882352899</v>
          </cell>
          <cell r="I10">
            <v>11.759999999999915</v>
          </cell>
          <cell r="J10">
            <v>10.459999999999969</v>
          </cell>
          <cell r="K10">
            <v>0.11004784688995201</v>
          </cell>
          <cell r="L10">
            <v>0.93540669856459535</v>
          </cell>
          <cell r="M10">
            <v>5.0047846889952008E-2</v>
          </cell>
          <cell r="N10">
            <v>10093.899999999971</v>
          </cell>
        </row>
        <row r="11">
          <cell r="D11">
            <v>2342</v>
          </cell>
          <cell r="E11" t="str">
            <v>Angram Bank Primary School</v>
          </cell>
          <cell r="G11">
            <v>187</v>
          </cell>
          <cell r="H11">
            <v>3.24324324324324E-2</v>
          </cell>
          <cell r="I11">
            <v>0</v>
          </cell>
          <cell r="J11">
            <v>0</v>
          </cell>
          <cell r="K11">
            <v>2.1390374331550801E-2</v>
          </cell>
          <cell r="L11">
            <v>0.65953654188948374</v>
          </cell>
          <cell r="M11">
            <v>0</v>
          </cell>
          <cell r="N11">
            <v>0</v>
          </cell>
        </row>
        <row r="12">
          <cell r="D12">
            <v>2343</v>
          </cell>
          <cell r="E12" t="str">
            <v>Anns Grove Primary School</v>
          </cell>
          <cell r="G12">
            <v>372</v>
          </cell>
          <cell r="H12">
            <v>5.6497175141242903E-2</v>
          </cell>
          <cell r="I12">
            <v>0</v>
          </cell>
          <cell r="J12">
            <v>0</v>
          </cell>
          <cell r="K12">
            <v>5.1075268817204297E-2</v>
          </cell>
          <cell r="L12">
            <v>0.90403225806451659</v>
          </cell>
          <cell r="M12">
            <v>0</v>
          </cell>
          <cell r="N12">
            <v>0</v>
          </cell>
        </row>
        <row r="13">
          <cell r="D13">
            <v>3429</v>
          </cell>
          <cell r="E13" t="str">
            <v>Arbourthorne Community Primary School</v>
          </cell>
          <cell r="G13">
            <v>419</v>
          </cell>
          <cell r="H13">
            <v>7.4340527577937604E-2</v>
          </cell>
          <cell r="I13">
            <v>5.9799999999999818</v>
          </cell>
          <cell r="J13">
            <v>1.8600000000000207</v>
          </cell>
          <cell r="K13">
            <v>6.4439140811455894E-2</v>
          </cell>
          <cell r="L13">
            <v>0.86681037801216532</v>
          </cell>
          <cell r="M13">
            <v>4.4391408114558967E-3</v>
          </cell>
          <cell r="N13">
            <v>1794.9000000000201</v>
          </cell>
        </row>
        <row r="14">
          <cell r="D14">
            <v>2340</v>
          </cell>
          <cell r="E14" t="str">
            <v>Athelstan Primary School</v>
          </cell>
          <cell r="G14">
            <v>606</v>
          </cell>
          <cell r="H14">
            <v>5.3398058252427202E-2</v>
          </cell>
          <cell r="I14">
            <v>0</v>
          </cell>
          <cell r="J14">
            <v>0.64000000000002855</v>
          </cell>
          <cell r="K14">
            <v>6.1056105610561101E-2</v>
          </cell>
          <cell r="L14">
            <v>1.1434143414341438</v>
          </cell>
          <cell r="M14">
            <v>1.0561056105611033E-3</v>
          </cell>
          <cell r="N14">
            <v>617.60000000002753</v>
          </cell>
        </row>
        <row r="15">
          <cell r="D15">
            <v>2281</v>
          </cell>
          <cell r="E15" t="str">
            <v>Ballifield Primary School</v>
          </cell>
          <cell r="G15">
            <v>413</v>
          </cell>
          <cell r="H15">
            <v>2.41545893719807E-2</v>
          </cell>
          <cell r="I15">
            <v>0</v>
          </cell>
          <cell r="J15">
            <v>0</v>
          </cell>
          <cell r="K15">
            <v>2.6634382566585998E-2</v>
          </cell>
          <cell r="L15">
            <v>1.1026634382566591</v>
          </cell>
          <cell r="M15">
            <v>0</v>
          </cell>
          <cell r="N15">
            <v>0</v>
          </cell>
        </row>
        <row r="16">
          <cell r="D16">
            <v>2052</v>
          </cell>
          <cell r="E16" t="str">
            <v>Bankwood Community Primary School</v>
          </cell>
          <cell r="G16">
            <v>366</v>
          </cell>
          <cell r="H16">
            <v>0.118110236220472</v>
          </cell>
          <cell r="I16">
            <v>22.13999999999983</v>
          </cell>
          <cell r="J16">
            <v>12.040000000000008</v>
          </cell>
          <cell r="K16">
            <v>9.2896174863387998E-2</v>
          </cell>
          <cell r="L16">
            <v>0.78652094717668797</v>
          </cell>
          <cell r="M16">
            <v>3.2896174863388E-2</v>
          </cell>
          <cell r="N16">
            <v>11618.600000000008</v>
          </cell>
        </row>
        <row r="17">
          <cell r="D17">
            <v>2274</v>
          </cell>
          <cell r="E17" t="str">
            <v>Beck Primary School</v>
          </cell>
          <cell r="G17">
            <v>612</v>
          </cell>
          <cell r="H17">
            <v>3.3762057877813501E-2</v>
          </cell>
          <cell r="I17">
            <v>0</v>
          </cell>
          <cell r="J17">
            <v>0</v>
          </cell>
          <cell r="K17">
            <v>5.22875816993464E-2</v>
          </cell>
          <cell r="L17">
            <v>1.5487083722377841</v>
          </cell>
          <cell r="M17">
            <v>0</v>
          </cell>
          <cell r="N17">
            <v>0</v>
          </cell>
        </row>
        <row r="18">
          <cell r="D18">
            <v>2241</v>
          </cell>
          <cell r="E18" t="str">
            <v>Beighton Nursery Infant School</v>
          </cell>
          <cell r="G18">
            <v>219</v>
          </cell>
          <cell r="H18">
            <v>8.9285714285714298E-3</v>
          </cell>
          <cell r="I18">
            <v>0</v>
          </cell>
          <cell r="J18">
            <v>0</v>
          </cell>
          <cell r="K18">
            <v>2.2831050228310501E-2</v>
          </cell>
          <cell r="L18">
            <v>2.5570776255707757</v>
          </cell>
          <cell r="M18">
            <v>0</v>
          </cell>
          <cell r="N18">
            <v>0</v>
          </cell>
        </row>
        <row r="19">
          <cell r="D19">
            <v>2353</v>
          </cell>
          <cell r="E19" t="str">
            <v>Birley Primary Academy</v>
          </cell>
          <cell r="G19">
            <v>510</v>
          </cell>
          <cell r="H19">
            <v>3.9848197343453497E-2</v>
          </cell>
          <cell r="I19">
            <v>0</v>
          </cell>
          <cell r="J19">
            <v>0</v>
          </cell>
          <cell r="K19">
            <v>5.0980392156862703E-2</v>
          </cell>
          <cell r="L19">
            <v>1.2793650793650788</v>
          </cell>
          <cell r="M19">
            <v>0</v>
          </cell>
          <cell r="N19">
            <v>0</v>
          </cell>
        </row>
        <row r="20">
          <cell r="D20">
            <v>2323</v>
          </cell>
          <cell r="E20" t="str">
            <v>Birley Spa Primary Academy</v>
          </cell>
          <cell r="G20">
            <v>293</v>
          </cell>
          <cell r="H20">
            <v>8.17610062893082E-2</v>
          </cell>
          <cell r="I20">
            <v>6.9200000000000079</v>
          </cell>
          <cell r="J20">
            <v>3.4200000000000124</v>
          </cell>
          <cell r="K20">
            <v>7.16723549488055E-2</v>
          </cell>
          <cell r="L20">
            <v>0.87660803360462092</v>
          </cell>
          <cell r="M20">
            <v>1.1672354948805502E-2</v>
          </cell>
          <cell r="N20">
            <v>3300.300000000012</v>
          </cell>
        </row>
        <row r="21">
          <cell r="D21">
            <v>2328</v>
          </cell>
          <cell r="E21" t="str">
            <v>Bradfield Dungworth Primary School</v>
          </cell>
          <cell r="G21">
            <v>131</v>
          </cell>
          <cell r="H21">
            <v>0</v>
          </cell>
          <cell r="I21">
            <v>0</v>
          </cell>
          <cell r="J21">
            <v>0</v>
          </cell>
          <cell r="K21">
            <v>0</v>
          </cell>
          <cell r="L21" t="e">
            <v>#DIV/0!</v>
          </cell>
          <cell r="M21">
            <v>0</v>
          </cell>
          <cell r="N21">
            <v>0</v>
          </cell>
        </row>
        <row r="22">
          <cell r="D22">
            <v>2233</v>
          </cell>
          <cell r="E22" t="str">
            <v>Bradway Primary School</v>
          </cell>
          <cell r="G22">
            <v>404</v>
          </cell>
          <cell r="H22">
            <v>2.9484029484029499E-2</v>
          </cell>
          <cell r="I22">
            <v>0</v>
          </cell>
          <cell r="J22">
            <v>0</v>
          </cell>
          <cell r="K22">
            <v>3.21782178217822E-2</v>
          </cell>
          <cell r="L22">
            <v>1.091377887788779</v>
          </cell>
          <cell r="M22">
            <v>0</v>
          </cell>
          <cell r="N22">
            <v>0</v>
          </cell>
        </row>
        <row r="23">
          <cell r="D23">
            <v>2014</v>
          </cell>
          <cell r="E23" t="str">
            <v>Brightside Nursery and Infant School</v>
          </cell>
          <cell r="G23">
            <v>169</v>
          </cell>
          <cell r="H23">
            <v>5.74712643678161E-3</v>
          </cell>
          <cell r="I23">
            <v>0</v>
          </cell>
          <cell r="J23">
            <v>0</v>
          </cell>
          <cell r="K23">
            <v>1.7751479289940801E-2</v>
          </cell>
          <cell r="L23">
            <v>3.088757396449699</v>
          </cell>
          <cell r="M23">
            <v>0</v>
          </cell>
          <cell r="N23">
            <v>0</v>
          </cell>
        </row>
        <row r="24">
          <cell r="D24">
            <v>2246</v>
          </cell>
          <cell r="E24" t="str">
            <v>Brook House Junior</v>
          </cell>
          <cell r="G24">
            <v>324</v>
          </cell>
          <cell r="H24">
            <v>1.8126888217522698E-2</v>
          </cell>
          <cell r="I24">
            <v>0</v>
          </cell>
          <cell r="J24">
            <v>0</v>
          </cell>
          <cell r="K24">
            <v>2.1604938271604899E-2</v>
          </cell>
          <cell r="L24">
            <v>1.1918724279835342</v>
          </cell>
          <cell r="M24">
            <v>0</v>
          </cell>
          <cell r="N24">
            <v>0</v>
          </cell>
        </row>
        <row r="25">
          <cell r="D25">
            <v>5204</v>
          </cell>
          <cell r="E25" t="str">
            <v>Broomhill Infant School</v>
          </cell>
          <cell r="G25">
            <v>109</v>
          </cell>
          <cell r="H25">
            <v>7.2727272727272696E-2</v>
          </cell>
          <cell r="I25">
            <v>1.4127272727272695</v>
          </cell>
          <cell r="J25">
            <v>0</v>
          </cell>
          <cell r="K25">
            <v>4.5871559633027498E-2</v>
          </cell>
          <cell r="L25">
            <v>0.63073394495412838</v>
          </cell>
          <cell r="M25">
            <v>0</v>
          </cell>
          <cell r="N25">
            <v>0</v>
          </cell>
        </row>
        <row r="26">
          <cell r="D26">
            <v>2325</v>
          </cell>
          <cell r="E26" t="str">
            <v>Brunswick Community Primary School</v>
          </cell>
          <cell r="G26">
            <v>415</v>
          </cell>
          <cell r="H26">
            <v>4.09638554216867E-2</v>
          </cell>
          <cell r="I26">
            <v>0</v>
          </cell>
          <cell r="J26">
            <v>0</v>
          </cell>
          <cell r="K26">
            <v>4.09638554216867E-2</v>
          </cell>
          <cell r="L26">
            <v>1</v>
          </cell>
          <cell r="M26">
            <v>0</v>
          </cell>
          <cell r="N26">
            <v>0</v>
          </cell>
        </row>
        <row r="27">
          <cell r="D27">
            <v>2095</v>
          </cell>
          <cell r="E27" t="str">
            <v>Byron Wood Primary Academy</v>
          </cell>
          <cell r="G27">
            <v>403</v>
          </cell>
          <cell r="H27">
            <v>8.9285714285714302E-2</v>
          </cell>
          <cell r="I27">
            <v>11.509285714285721</v>
          </cell>
          <cell r="J27">
            <v>11.909552238805952</v>
          </cell>
          <cell r="K27">
            <v>8.9552238805970102E-2</v>
          </cell>
          <cell r="L27">
            <v>1.0029850746268649</v>
          </cell>
          <cell r="M27">
            <v>2.9552238805970105E-2</v>
          </cell>
          <cell r="N27">
            <v>11492.717910447744</v>
          </cell>
        </row>
        <row r="28">
          <cell r="D28">
            <v>2344</v>
          </cell>
          <cell r="E28" t="str">
            <v>Carfield Primary School</v>
          </cell>
          <cell r="G28">
            <v>536</v>
          </cell>
          <cell r="H28">
            <v>7.1556350626118106E-2</v>
          </cell>
          <cell r="I28">
            <v>6.4600000000000231</v>
          </cell>
          <cell r="J28">
            <v>10.839999999999984</v>
          </cell>
          <cell r="K28">
            <v>8.0223880597014893E-2</v>
          </cell>
          <cell r="L28">
            <v>1.1211287313432825</v>
          </cell>
          <cell r="M28">
            <v>2.0223880597014895E-2</v>
          </cell>
          <cell r="N28">
            <v>10460.599999999984</v>
          </cell>
        </row>
        <row r="29">
          <cell r="D29">
            <v>2023</v>
          </cell>
          <cell r="E29" t="str">
            <v>Carter Knowle Junior School</v>
          </cell>
          <cell r="G29">
            <v>235</v>
          </cell>
          <cell r="H29">
            <v>8.5106382978723402E-2</v>
          </cell>
          <cell r="I29">
            <v>5.9</v>
          </cell>
          <cell r="J29">
            <v>0</v>
          </cell>
          <cell r="K29">
            <v>5.95744680851064E-2</v>
          </cell>
          <cell r="L29">
            <v>0.70000000000000018</v>
          </cell>
          <cell r="M29">
            <v>0</v>
          </cell>
          <cell r="N29">
            <v>0</v>
          </cell>
        </row>
        <row r="30">
          <cell r="D30">
            <v>2354</v>
          </cell>
          <cell r="E30" t="str">
            <v>Charnock Hall Primary Academy</v>
          </cell>
          <cell r="G30">
            <v>400</v>
          </cell>
          <cell r="H30">
            <v>3.8167938931297697E-2</v>
          </cell>
          <cell r="I30">
            <v>0</v>
          </cell>
          <cell r="J30">
            <v>0</v>
          </cell>
          <cell r="K30">
            <v>3.5087719298245598E-2</v>
          </cell>
          <cell r="L30">
            <v>0.91929824561403495</v>
          </cell>
          <cell r="M30">
            <v>0</v>
          </cell>
          <cell r="N30">
            <v>0</v>
          </cell>
        </row>
        <row r="31">
          <cell r="D31">
            <v>5200</v>
          </cell>
          <cell r="E31" t="str">
            <v>Clifford All Saints CofE Primary School</v>
          </cell>
          <cell r="G31">
            <v>159</v>
          </cell>
          <cell r="H31">
            <v>0.116022099447514</v>
          </cell>
          <cell r="I31">
            <v>10.140000000000034</v>
          </cell>
          <cell r="J31">
            <v>1.459999999999998</v>
          </cell>
          <cell r="K31">
            <v>6.9182389937106903E-2</v>
          </cell>
          <cell r="L31">
            <v>0.59628631326744419</v>
          </cell>
          <cell r="M31">
            <v>9.1823899371069051E-3</v>
          </cell>
          <cell r="N31">
            <v>1408.899999999998</v>
          </cell>
        </row>
        <row r="32">
          <cell r="D32">
            <v>2312</v>
          </cell>
          <cell r="E32" t="str">
            <v>Coit Primary School</v>
          </cell>
          <cell r="G32">
            <v>206</v>
          </cell>
          <cell r="H32">
            <v>4.39024390243902E-2</v>
          </cell>
          <cell r="I32">
            <v>0</v>
          </cell>
          <cell r="J32">
            <v>0</v>
          </cell>
          <cell r="K32">
            <v>5.3398058252427202E-2</v>
          </cell>
          <cell r="L32">
            <v>1.2162891046386208</v>
          </cell>
          <cell r="M32">
            <v>0</v>
          </cell>
          <cell r="N32">
            <v>0</v>
          </cell>
        </row>
        <row r="33">
          <cell r="D33">
            <v>2026</v>
          </cell>
          <cell r="E33" t="str">
            <v>Concord Junior Academy</v>
          </cell>
          <cell r="G33">
            <v>179</v>
          </cell>
          <cell r="H33">
            <v>0.100529100529101</v>
          </cell>
          <cell r="I33">
            <v>7.660000000000089</v>
          </cell>
          <cell r="J33">
            <v>4.2599999999999918</v>
          </cell>
          <cell r="K33">
            <v>8.3798882681564199E-2</v>
          </cell>
          <cell r="L33">
            <v>0.83357835930608215</v>
          </cell>
          <cell r="M33">
            <v>2.3798882681564201E-2</v>
          </cell>
          <cell r="N33">
            <v>4110.8999999999924</v>
          </cell>
        </row>
        <row r="34">
          <cell r="D34">
            <v>3422</v>
          </cell>
          <cell r="E34" t="str">
            <v>Deepcar St John's Church of England Junior School</v>
          </cell>
          <cell r="G34">
            <v>175</v>
          </cell>
          <cell r="H34">
            <v>2.82485875706215E-2</v>
          </cell>
          <cell r="I34">
            <v>0</v>
          </cell>
          <cell r="J34">
            <v>0</v>
          </cell>
          <cell r="K34">
            <v>1.7142857142857099E-2</v>
          </cell>
          <cell r="L34">
            <v>0.60685714285714065</v>
          </cell>
          <cell r="M34">
            <v>0</v>
          </cell>
          <cell r="N34">
            <v>0</v>
          </cell>
        </row>
        <row r="35">
          <cell r="D35">
            <v>2283</v>
          </cell>
          <cell r="E35" t="str">
            <v>Dobcroft Infant School</v>
          </cell>
          <cell r="G35">
            <v>266</v>
          </cell>
          <cell r="H35">
            <v>7.4906367041198503E-3</v>
          </cell>
          <cell r="I35">
            <v>0</v>
          </cell>
          <cell r="J35">
            <v>0</v>
          </cell>
          <cell r="K35">
            <v>1.12781954887218E-2</v>
          </cell>
          <cell r="L35">
            <v>1.5056390977443603</v>
          </cell>
          <cell r="M35">
            <v>0</v>
          </cell>
          <cell r="N35">
            <v>0</v>
          </cell>
        </row>
        <row r="36">
          <cell r="D36">
            <v>2239</v>
          </cell>
          <cell r="E36" t="str">
            <v>Dobcroft Junior School</v>
          </cell>
          <cell r="G36">
            <v>379</v>
          </cell>
          <cell r="H36">
            <v>2.1052631578947399E-2</v>
          </cell>
          <cell r="I36">
            <v>0</v>
          </cell>
          <cell r="J36">
            <v>0</v>
          </cell>
          <cell r="K36">
            <v>1.5831134564643801E-2</v>
          </cell>
          <cell r="L36">
            <v>0.75197889182057942</v>
          </cell>
          <cell r="M36">
            <v>0</v>
          </cell>
          <cell r="N36">
            <v>0</v>
          </cell>
        </row>
        <row r="37">
          <cell r="D37">
            <v>2364</v>
          </cell>
          <cell r="E37" t="str">
            <v>Dore Primary School</v>
          </cell>
          <cell r="G37">
            <v>449</v>
          </cell>
          <cell r="H37">
            <v>2.0089285714285698E-2</v>
          </cell>
          <cell r="I37">
            <v>0</v>
          </cell>
          <cell r="J37">
            <v>0</v>
          </cell>
          <cell r="K37">
            <v>2.2271714922049001E-2</v>
          </cell>
          <cell r="L37">
            <v>1.1086364761197733</v>
          </cell>
          <cell r="M37">
            <v>0</v>
          </cell>
          <cell r="N37">
            <v>0</v>
          </cell>
        </row>
        <row r="38">
          <cell r="D38">
            <v>2016</v>
          </cell>
          <cell r="E38" t="str">
            <v>E-ACT Pathways Academy</v>
          </cell>
          <cell r="G38">
            <v>369</v>
          </cell>
          <cell r="H38">
            <v>0.123287671232877</v>
          </cell>
          <cell r="I38">
            <v>23.163287671232982</v>
          </cell>
          <cell r="J38">
            <v>36.859999999999943</v>
          </cell>
          <cell r="K38">
            <v>0.159891598915989</v>
          </cell>
          <cell r="L38">
            <v>1.2968985245407967</v>
          </cell>
          <cell r="M38">
            <v>9.9891598915989005E-2</v>
          </cell>
          <cell r="N38">
            <v>35569.899999999943</v>
          </cell>
        </row>
        <row r="39">
          <cell r="D39">
            <v>2206</v>
          </cell>
          <cell r="E39" t="str">
            <v>Ecclesall Primary School</v>
          </cell>
          <cell r="G39">
            <v>629</v>
          </cell>
          <cell r="H39">
            <v>1.2924071082391001E-2</v>
          </cell>
          <cell r="I39">
            <v>0</v>
          </cell>
          <cell r="J39">
            <v>0</v>
          </cell>
          <cell r="K39">
            <v>1.9077901430842599E-2</v>
          </cell>
          <cell r="L39">
            <v>1.4761526232114406</v>
          </cell>
          <cell r="M39">
            <v>0</v>
          </cell>
          <cell r="N39">
            <v>0</v>
          </cell>
        </row>
        <row r="40">
          <cell r="D40">
            <v>2080</v>
          </cell>
          <cell r="E40" t="str">
            <v>Ecclesfield Primary School</v>
          </cell>
          <cell r="G40">
            <v>405</v>
          </cell>
          <cell r="H40">
            <v>4.8469387755101997E-2</v>
          </cell>
          <cell r="I40">
            <v>0</v>
          </cell>
          <cell r="J40">
            <v>0</v>
          </cell>
          <cell r="K40">
            <v>4.95049504950495E-2</v>
          </cell>
          <cell r="L40">
            <v>1.02136529442418</v>
          </cell>
          <cell r="M40">
            <v>0</v>
          </cell>
          <cell r="N40">
            <v>0</v>
          </cell>
        </row>
        <row r="41">
          <cell r="D41">
            <v>2024</v>
          </cell>
          <cell r="E41" t="str">
            <v>Emmanuel Anglican/Methodist Junior School</v>
          </cell>
          <cell r="G41">
            <v>158</v>
          </cell>
          <cell r="H41">
            <v>4.2944785276073601E-2</v>
          </cell>
          <cell r="I41">
            <v>0</v>
          </cell>
          <cell r="J41">
            <v>0</v>
          </cell>
          <cell r="K41">
            <v>6.3291139240506302E-3</v>
          </cell>
          <cell r="L41">
            <v>0.14737793851717904</v>
          </cell>
          <cell r="M41">
            <v>0</v>
          </cell>
          <cell r="N41">
            <v>0</v>
          </cell>
        </row>
        <row r="42">
          <cell r="D42">
            <v>2028</v>
          </cell>
          <cell r="E42" t="str">
            <v>Emmaus Catholic and CofE Primary School</v>
          </cell>
          <cell r="G42">
            <v>307</v>
          </cell>
          <cell r="H42">
            <v>9.5890410958904104E-2</v>
          </cell>
          <cell r="I42">
            <v>10.479999999999999</v>
          </cell>
          <cell r="J42">
            <v>11.580000000000005</v>
          </cell>
          <cell r="K42">
            <v>9.7719869706840407E-2</v>
          </cell>
          <cell r="L42">
            <v>1.0190786412284787</v>
          </cell>
          <cell r="M42">
            <v>3.7719869706840409E-2</v>
          </cell>
          <cell r="N42">
            <v>11174.700000000004</v>
          </cell>
        </row>
        <row r="43">
          <cell r="D43">
            <v>2010</v>
          </cell>
          <cell r="E43" t="str">
            <v>Fox Hill Primary</v>
          </cell>
          <cell r="G43">
            <v>263</v>
          </cell>
          <cell r="H43">
            <v>9.7122302158273402E-2</v>
          </cell>
          <cell r="I43">
            <v>10.320000000000006</v>
          </cell>
          <cell r="J43">
            <v>13.219999999999873</v>
          </cell>
          <cell r="K43">
            <v>0.110266159695817</v>
          </cell>
          <cell r="L43">
            <v>1.1353330516828564</v>
          </cell>
          <cell r="M43">
            <v>5.0266159695817006E-2</v>
          </cell>
          <cell r="N43">
            <v>12757.299999999877</v>
          </cell>
        </row>
        <row r="44">
          <cell r="D44">
            <v>2036</v>
          </cell>
          <cell r="E44" t="str">
            <v>Gleadless Primary School</v>
          </cell>
          <cell r="G44">
            <v>398</v>
          </cell>
          <cell r="H44">
            <v>4.8346055979643802E-2</v>
          </cell>
          <cell r="I44">
            <v>0</v>
          </cell>
          <cell r="J44">
            <v>0</v>
          </cell>
          <cell r="K44">
            <v>4.0201005025125601E-2</v>
          </cell>
          <cell r="L44">
            <v>0.83152605130917623</v>
          </cell>
          <cell r="M44">
            <v>0</v>
          </cell>
          <cell r="N44">
            <v>0</v>
          </cell>
        </row>
        <row r="45">
          <cell r="D45">
            <v>2305</v>
          </cell>
          <cell r="E45" t="str">
            <v>Greengate Lane Academy</v>
          </cell>
          <cell r="G45">
            <v>174</v>
          </cell>
          <cell r="H45">
            <v>7.3298429319371694E-2</v>
          </cell>
          <cell r="I45">
            <v>2.5399999999999938</v>
          </cell>
          <cell r="J45">
            <v>2.5599999999999965</v>
          </cell>
          <cell r="K45">
            <v>7.4712643678160898E-2</v>
          </cell>
          <cell r="L45">
            <v>1.0192939244663384</v>
          </cell>
          <cell r="M45">
            <v>1.47126436781609E-2</v>
          </cell>
          <cell r="N45">
            <v>2470.3999999999965</v>
          </cell>
        </row>
        <row r="46">
          <cell r="D46">
            <v>2341</v>
          </cell>
          <cell r="E46" t="str">
            <v>Greenhill Primary School</v>
          </cell>
          <cell r="G46">
            <v>486</v>
          </cell>
          <cell r="H46">
            <v>4.7516198704103702E-2</v>
          </cell>
          <cell r="I46">
            <v>0</v>
          </cell>
          <cell r="J46">
            <v>0</v>
          </cell>
          <cell r="K46">
            <v>4.7325102880658401E-2</v>
          </cell>
          <cell r="L46">
            <v>0.99597830153385569</v>
          </cell>
          <cell r="M46">
            <v>0</v>
          </cell>
          <cell r="N46">
            <v>0</v>
          </cell>
        </row>
        <row r="47">
          <cell r="D47">
            <v>2296</v>
          </cell>
          <cell r="E47" t="str">
            <v>Grenoside Community Primary School</v>
          </cell>
          <cell r="G47">
            <v>329</v>
          </cell>
          <cell r="H47">
            <v>4.02476780185759E-2</v>
          </cell>
          <cell r="I47">
            <v>0</v>
          </cell>
          <cell r="J47">
            <v>0</v>
          </cell>
          <cell r="K47">
            <v>4.2553191489361701E-2</v>
          </cell>
          <cell r="L47">
            <v>1.0572831423895241</v>
          </cell>
          <cell r="M47">
            <v>0</v>
          </cell>
          <cell r="N47">
            <v>0</v>
          </cell>
        </row>
        <row r="48">
          <cell r="D48">
            <v>2356</v>
          </cell>
          <cell r="E48" t="str">
            <v>Greystones Primary School</v>
          </cell>
          <cell r="G48">
            <v>631</v>
          </cell>
          <cell r="H48">
            <v>4.9128367670364499E-2</v>
          </cell>
          <cell r="I48">
            <v>0</v>
          </cell>
          <cell r="J48">
            <v>0</v>
          </cell>
          <cell r="K48">
            <v>3.8034865293185401E-2</v>
          </cell>
          <cell r="L48">
            <v>0.77419354838709642</v>
          </cell>
          <cell r="M48">
            <v>0</v>
          </cell>
          <cell r="N48">
            <v>0</v>
          </cell>
        </row>
        <row r="49">
          <cell r="D49">
            <v>2279</v>
          </cell>
          <cell r="E49" t="str">
            <v>Halfway Junior School</v>
          </cell>
          <cell r="G49">
            <v>195</v>
          </cell>
          <cell r="H49">
            <v>3.1914893617021302E-2</v>
          </cell>
          <cell r="I49">
            <v>0</v>
          </cell>
          <cell r="J49">
            <v>0</v>
          </cell>
          <cell r="K49">
            <v>4.6153846153846198E-2</v>
          </cell>
          <cell r="L49">
            <v>1.4461538461538463</v>
          </cell>
          <cell r="M49">
            <v>0</v>
          </cell>
          <cell r="N49">
            <v>0</v>
          </cell>
        </row>
        <row r="50">
          <cell r="D50">
            <v>2252</v>
          </cell>
          <cell r="E50" t="str">
            <v>Halfway Nursery Infant School</v>
          </cell>
          <cell r="G50">
            <v>139</v>
          </cell>
          <cell r="H50">
            <v>6.7114093959731499E-3</v>
          </cell>
          <cell r="I50">
            <v>0</v>
          </cell>
          <cell r="J50">
            <v>0</v>
          </cell>
          <cell r="K50">
            <v>7.2463768115942004E-3</v>
          </cell>
          <cell r="L50">
            <v>1.0797101449275366</v>
          </cell>
          <cell r="M50">
            <v>0</v>
          </cell>
          <cell r="N50">
            <v>0</v>
          </cell>
        </row>
        <row r="51">
          <cell r="D51">
            <v>2357</v>
          </cell>
          <cell r="E51" t="str">
            <v>Hallam Primary School</v>
          </cell>
          <cell r="G51">
            <v>630</v>
          </cell>
          <cell r="H51">
            <v>3.7520391517128902E-2</v>
          </cell>
          <cell r="I51">
            <v>0</v>
          </cell>
          <cell r="J51">
            <v>0</v>
          </cell>
          <cell r="K51">
            <v>3.4976152623211403E-2</v>
          </cell>
          <cell r="L51">
            <v>0.93219050252298152</v>
          </cell>
          <cell r="M51">
            <v>0</v>
          </cell>
          <cell r="N51">
            <v>0</v>
          </cell>
        </row>
        <row r="52">
          <cell r="D52">
            <v>2050</v>
          </cell>
          <cell r="E52" t="str">
            <v>Hartley Brook Primary School</v>
          </cell>
          <cell r="G52">
            <v>536</v>
          </cell>
          <cell r="H52">
            <v>7.6512455516014197E-2</v>
          </cell>
          <cell r="I52">
            <v>9.2799999999999798</v>
          </cell>
          <cell r="J52">
            <v>18.840000000000007</v>
          </cell>
          <cell r="K52">
            <v>9.5149253731343295E-2</v>
          </cell>
          <cell r="L52">
            <v>1.2435786185352316</v>
          </cell>
          <cell r="M52">
            <v>3.5149253731343297E-2</v>
          </cell>
          <cell r="N52">
            <v>18180.600000000006</v>
          </cell>
        </row>
        <row r="53">
          <cell r="D53">
            <v>2049</v>
          </cell>
          <cell r="E53" t="str">
            <v>Hatfield Academy</v>
          </cell>
          <cell r="G53">
            <v>373</v>
          </cell>
          <cell r="H53">
            <v>0.12195121951219499</v>
          </cell>
          <cell r="I53">
            <v>22.859999999999953</v>
          </cell>
          <cell r="J53">
            <v>36.62000000000004</v>
          </cell>
          <cell r="K53">
            <v>0.15817694369973201</v>
          </cell>
          <cell r="L53">
            <v>1.2970509383378039</v>
          </cell>
          <cell r="M53">
            <v>9.8176943699732011E-2</v>
          </cell>
          <cell r="N53">
            <v>35338.300000000039</v>
          </cell>
        </row>
        <row r="54">
          <cell r="D54">
            <v>2297</v>
          </cell>
          <cell r="E54" t="str">
            <v>High Green Primary School</v>
          </cell>
          <cell r="G54">
            <v>198</v>
          </cell>
          <cell r="H54">
            <v>3.5897435897435902E-2</v>
          </cell>
          <cell r="I54">
            <v>0</v>
          </cell>
          <cell r="J54">
            <v>0</v>
          </cell>
          <cell r="K54">
            <v>4.5454545454545497E-2</v>
          </cell>
          <cell r="L54">
            <v>1.2662337662337673</v>
          </cell>
          <cell r="M54">
            <v>0</v>
          </cell>
          <cell r="N54">
            <v>0</v>
          </cell>
        </row>
        <row r="55">
          <cell r="D55">
            <v>2042</v>
          </cell>
          <cell r="E55" t="str">
            <v>High Hazels Junior School</v>
          </cell>
          <cell r="G55">
            <v>352</v>
          </cell>
          <cell r="H55">
            <v>7.1428571428571397E-2</v>
          </cell>
          <cell r="I55">
            <v>3.9999999999999898</v>
          </cell>
          <cell r="J55">
            <v>5.8800000000000159</v>
          </cell>
          <cell r="K55">
            <v>7.6704545454545497E-2</v>
          </cell>
          <cell r="L55">
            <v>1.0738636363636374</v>
          </cell>
          <cell r="M55">
            <v>1.67045454545455E-2</v>
          </cell>
          <cell r="N55">
            <v>5674.2000000000153</v>
          </cell>
        </row>
        <row r="56">
          <cell r="D56">
            <v>2039</v>
          </cell>
          <cell r="E56" t="str">
            <v>High Hazels Nursery Infant Academy</v>
          </cell>
          <cell r="G56">
            <v>247</v>
          </cell>
          <cell r="H56">
            <v>3.90625E-2</v>
          </cell>
          <cell r="I56">
            <v>0</v>
          </cell>
          <cell r="J56">
            <v>0</v>
          </cell>
          <cell r="K56">
            <v>4.0485829959514198E-2</v>
          </cell>
          <cell r="L56">
            <v>1.0364372469635634</v>
          </cell>
          <cell r="M56">
            <v>0</v>
          </cell>
          <cell r="N56">
            <v>0</v>
          </cell>
        </row>
        <row r="57">
          <cell r="D57">
            <v>2339</v>
          </cell>
          <cell r="E57" t="str">
            <v>Hillsborough Primary School</v>
          </cell>
          <cell r="G57">
            <v>325</v>
          </cell>
          <cell r="H57">
            <v>0.124260355029586</v>
          </cell>
          <cell r="I57">
            <v>21.784260355029655</v>
          </cell>
          <cell r="J57">
            <v>22.629629629629754</v>
          </cell>
          <cell r="K57">
            <v>0.12962962962963001</v>
          </cell>
          <cell r="L57">
            <v>1.0432098765432112</v>
          </cell>
          <cell r="M57">
            <v>6.9629629629630013E-2</v>
          </cell>
          <cell r="N57">
            <v>21837.592592592711</v>
          </cell>
        </row>
        <row r="58">
          <cell r="D58">
            <v>2213</v>
          </cell>
          <cell r="E58" t="str">
            <v>Holt House Infant School</v>
          </cell>
          <cell r="G58">
            <v>175</v>
          </cell>
          <cell r="H58">
            <v>1.13636363636364E-2</v>
          </cell>
          <cell r="I58">
            <v>0</v>
          </cell>
          <cell r="J58">
            <v>0</v>
          </cell>
          <cell r="K58">
            <v>1.1428571428571401E-2</v>
          </cell>
          <cell r="L58">
            <v>1.00571428571428</v>
          </cell>
          <cell r="M58">
            <v>0</v>
          </cell>
          <cell r="N58">
            <v>0</v>
          </cell>
        </row>
        <row r="59">
          <cell r="D59">
            <v>2337</v>
          </cell>
          <cell r="E59" t="str">
            <v>Hucklow Primary School</v>
          </cell>
          <cell r="G59">
            <v>423</v>
          </cell>
          <cell r="H59">
            <v>5.7971014492753603E-2</v>
          </cell>
          <cell r="I59">
            <v>0</v>
          </cell>
          <cell r="J59">
            <v>3.6199999999999957</v>
          </cell>
          <cell r="K59">
            <v>6.8557919621749397E-2</v>
          </cell>
          <cell r="L59">
            <v>1.1826241134751776</v>
          </cell>
          <cell r="M59">
            <v>8.5579196217493991E-3</v>
          </cell>
          <cell r="N59">
            <v>3493.2999999999956</v>
          </cell>
        </row>
        <row r="60">
          <cell r="D60">
            <v>2060</v>
          </cell>
          <cell r="E60" t="str">
            <v>Hunter's Bar Infant School</v>
          </cell>
          <cell r="G60">
            <v>268</v>
          </cell>
          <cell r="H60">
            <v>1.8656716417910401E-2</v>
          </cell>
          <cell r="I60">
            <v>0</v>
          </cell>
          <cell r="J60">
            <v>0</v>
          </cell>
          <cell r="K60">
            <v>7.4626865671641798E-3</v>
          </cell>
          <cell r="L60">
            <v>0.40000000000000102</v>
          </cell>
          <cell r="M60">
            <v>0</v>
          </cell>
          <cell r="N60">
            <v>0</v>
          </cell>
        </row>
        <row r="61">
          <cell r="D61">
            <v>2058</v>
          </cell>
          <cell r="E61" t="str">
            <v>Hunter's Bar Junior School</v>
          </cell>
          <cell r="G61">
            <v>361</v>
          </cell>
          <cell r="H61">
            <v>8.3102493074792196E-3</v>
          </cell>
          <cell r="I61">
            <v>0</v>
          </cell>
          <cell r="J61">
            <v>0</v>
          </cell>
          <cell r="K61">
            <v>1.38504155124654E-2</v>
          </cell>
          <cell r="L61">
            <v>1.6666666666666707</v>
          </cell>
          <cell r="M61">
            <v>0</v>
          </cell>
          <cell r="N61">
            <v>0</v>
          </cell>
        </row>
        <row r="62">
          <cell r="D62">
            <v>2063</v>
          </cell>
          <cell r="E62" t="str">
            <v>Intake Primary School</v>
          </cell>
          <cell r="G62">
            <v>410</v>
          </cell>
          <cell r="H62">
            <v>4.56730769230769E-2</v>
          </cell>
          <cell r="I62">
            <v>0</v>
          </cell>
          <cell r="J62">
            <v>0</v>
          </cell>
          <cell r="K62">
            <v>2.92682926829268E-2</v>
          </cell>
          <cell r="L62">
            <v>0.64082156611039764</v>
          </cell>
          <cell r="M62">
            <v>0</v>
          </cell>
          <cell r="N62">
            <v>0</v>
          </cell>
        </row>
        <row r="63">
          <cell r="D63">
            <v>2261</v>
          </cell>
          <cell r="E63" t="str">
            <v>Limpsfield Junior School</v>
          </cell>
          <cell r="G63">
            <v>216</v>
          </cell>
          <cell r="H63">
            <v>5.3333333333333302E-2</v>
          </cell>
          <cell r="I63">
            <v>0</v>
          </cell>
          <cell r="J63">
            <v>0</v>
          </cell>
          <cell r="K63">
            <v>3.7037037037037E-2</v>
          </cell>
          <cell r="L63">
            <v>0.6944444444444442</v>
          </cell>
          <cell r="M63">
            <v>0</v>
          </cell>
          <cell r="N63">
            <v>0</v>
          </cell>
        </row>
        <row r="64">
          <cell r="D64">
            <v>2315</v>
          </cell>
          <cell r="E64" t="str">
            <v>Lound Infant School</v>
          </cell>
          <cell r="G64">
            <v>146</v>
          </cell>
          <cell r="H64">
            <v>2.0979020979021001E-2</v>
          </cell>
          <cell r="I64">
            <v>0</v>
          </cell>
          <cell r="J64">
            <v>0</v>
          </cell>
          <cell r="K64">
            <v>2.7397260273972601E-2</v>
          </cell>
          <cell r="L64">
            <v>1.3059360730593592</v>
          </cell>
          <cell r="M64">
            <v>0</v>
          </cell>
          <cell r="N64">
            <v>0</v>
          </cell>
        </row>
        <row r="65">
          <cell r="D65">
            <v>2298</v>
          </cell>
          <cell r="E65" t="str">
            <v>Lound Junior School</v>
          </cell>
          <cell r="G65">
            <v>201</v>
          </cell>
          <cell r="H65">
            <v>5.3398058252427202E-2</v>
          </cell>
          <cell r="I65">
            <v>0</v>
          </cell>
          <cell r="J65">
            <v>0</v>
          </cell>
          <cell r="K65">
            <v>4.47761194029851E-2</v>
          </cell>
          <cell r="L65">
            <v>0.83853459972862976</v>
          </cell>
          <cell r="M65">
            <v>0</v>
          </cell>
          <cell r="N65">
            <v>0</v>
          </cell>
        </row>
        <row r="66">
          <cell r="D66">
            <v>2029</v>
          </cell>
          <cell r="E66" t="str">
            <v>Lowedges Junior Academy</v>
          </cell>
          <cell r="G66">
            <v>297</v>
          </cell>
          <cell r="H66">
            <v>7.4074074074074098E-2</v>
          </cell>
          <cell r="I66">
            <v>4.1800000000000077</v>
          </cell>
          <cell r="J66">
            <v>17.180000000000046</v>
          </cell>
          <cell r="K66">
            <v>0.117845117845118</v>
          </cell>
          <cell r="L66">
            <v>1.5909090909090926</v>
          </cell>
          <cell r="M66">
            <v>5.7845117845118005E-2</v>
          </cell>
          <cell r="N66">
            <v>16578.700000000044</v>
          </cell>
        </row>
        <row r="67">
          <cell r="D67">
            <v>2045</v>
          </cell>
          <cell r="E67" t="str">
            <v>Lower Meadow Primary School</v>
          </cell>
          <cell r="G67">
            <v>262</v>
          </cell>
          <cell r="H67">
            <v>0.111553784860558</v>
          </cell>
          <cell r="I67">
            <v>12.991553784860617</v>
          </cell>
          <cell r="J67">
            <v>17.406436781609091</v>
          </cell>
          <cell r="K67">
            <v>0.126436781609195</v>
          </cell>
          <cell r="L67">
            <v>1.1334154351395671</v>
          </cell>
          <cell r="M67">
            <v>6.6436781609195E-2</v>
          </cell>
          <cell r="N67">
            <v>16797.211494252773</v>
          </cell>
        </row>
        <row r="68">
          <cell r="D68">
            <v>2070</v>
          </cell>
          <cell r="E68" t="str">
            <v>Lowfield Community Primary School</v>
          </cell>
          <cell r="G68">
            <v>402</v>
          </cell>
          <cell r="H68">
            <v>0.13417721518987299</v>
          </cell>
          <cell r="I68">
            <v>29.299999999999834</v>
          </cell>
          <cell r="J68">
            <v>36.879999999999882</v>
          </cell>
          <cell r="K68">
            <v>0.15174129353233801</v>
          </cell>
          <cell r="L68">
            <v>1.130902093307051</v>
          </cell>
          <cell r="M68">
            <v>9.1741293532338009E-2</v>
          </cell>
          <cell r="N68">
            <v>35589.199999999888</v>
          </cell>
        </row>
        <row r="69">
          <cell r="D69">
            <v>2292</v>
          </cell>
          <cell r="E69" t="str">
            <v>Loxley Primary School</v>
          </cell>
          <cell r="G69">
            <v>209</v>
          </cell>
          <cell r="H69">
            <v>9.7087378640776708E-3</v>
          </cell>
          <cell r="I69">
            <v>0</v>
          </cell>
          <cell r="J69">
            <v>0</v>
          </cell>
          <cell r="K69">
            <v>9.5693779904306199E-3</v>
          </cell>
          <cell r="L69">
            <v>0.98564593301435377</v>
          </cell>
          <cell r="M69">
            <v>0</v>
          </cell>
          <cell r="N69">
            <v>0</v>
          </cell>
        </row>
        <row r="70">
          <cell r="D70">
            <v>2072</v>
          </cell>
          <cell r="E70" t="str">
            <v>Lydgate Infant School</v>
          </cell>
          <cell r="G70">
            <v>350</v>
          </cell>
          <cell r="H70">
            <v>2.8089887640449399E-2</v>
          </cell>
          <cell r="I70">
            <v>0</v>
          </cell>
          <cell r="J70">
            <v>0</v>
          </cell>
          <cell r="K70">
            <v>1.1428571428571401E-2</v>
          </cell>
          <cell r="L70">
            <v>0.40685714285714242</v>
          </cell>
          <cell r="M70">
            <v>0</v>
          </cell>
          <cell r="N70">
            <v>0</v>
          </cell>
        </row>
        <row r="71">
          <cell r="D71">
            <v>2071</v>
          </cell>
          <cell r="E71" t="str">
            <v>Lydgate Junior School</v>
          </cell>
          <cell r="G71">
            <v>475</v>
          </cell>
          <cell r="H71">
            <v>3.3402922755741103E-2</v>
          </cell>
          <cell r="I71">
            <v>0</v>
          </cell>
          <cell r="J71">
            <v>0</v>
          </cell>
          <cell r="K71">
            <v>3.5789473684210503E-2</v>
          </cell>
          <cell r="L71">
            <v>1.0714473684210528</v>
          </cell>
          <cell r="M71">
            <v>0</v>
          </cell>
          <cell r="N71">
            <v>0</v>
          </cell>
        </row>
        <row r="72">
          <cell r="D72">
            <v>2358</v>
          </cell>
          <cell r="E72" t="str">
            <v>Malin Bridge Primary School</v>
          </cell>
          <cell r="G72">
            <v>544</v>
          </cell>
          <cell r="H72">
            <v>2.7881040892193301E-2</v>
          </cell>
          <cell r="I72">
            <v>0</v>
          </cell>
          <cell r="J72">
            <v>0</v>
          </cell>
          <cell r="K72">
            <v>2.5735294117647099E-2</v>
          </cell>
          <cell r="L72">
            <v>0.92303921568627623</v>
          </cell>
          <cell r="M72">
            <v>0</v>
          </cell>
          <cell r="N72">
            <v>0</v>
          </cell>
        </row>
        <row r="73">
          <cell r="D73">
            <v>2359</v>
          </cell>
          <cell r="E73" t="str">
            <v>Manor Lodge Community Primary and Nursery School</v>
          </cell>
          <cell r="G73">
            <v>357</v>
          </cell>
          <cell r="H73">
            <v>6.9277108433734899E-2</v>
          </cell>
          <cell r="I73">
            <v>3.0799999999999872</v>
          </cell>
          <cell r="J73">
            <v>4.5800000000000125</v>
          </cell>
          <cell r="K73">
            <v>7.2829131652661097E-2</v>
          </cell>
          <cell r="L73">
            <v>1.0512726829862391</v>
          </cell>
          <cell r="M73">
            <v>1.2829131652661099E-2</v>
          </cell>
          <cell r="N73">
            <v>4419.7000000000116</v>
          </cell>
        </row>
        <row r="74">
          <cell r="D74">
            <v>2012</v>
          </cell>
          <cell r="E74" t="str">
            <v>Mansel Primary</v>
          </cell>
          <cell r="G74">
            <v>367</v>
          </cell>
          <cell r="H74">
            <v>6.6496163682864498E-2</v>
          </cell>
          <cell r="I74">
            <v>2.5400000000000196</v>
          </cell>
          <cell r="J74">
            <v>2.9800000000000031</v>
          </cell>
          <cell r="K74">
            <v>6.8119891008174394E-2</v>
          </cell>
          <cell r="L74">
            <v>1.0244183609306219</v>
          </cell>
          <cell r="M74">
            <v>8.1198910081743958E-3</v>
          </cell>
          <cell r="N74">
            <v>2875.700000000003</v>
          </cell>
        </row>
        <row r="75">
          <cell r="D75">
            <v>2079</v>
          </cell>
          <cell r="E75" t="str">
            <v>Marlcliffe Community Primary School</v>
          </cell>
          <cell r="G75">
            <v>474</v>
          </cell>
          <cell r="H75">
            <v>2.1008403361344501E-2</v>
          </cell>
          <cell r="I75">
            <v>0</v>
          </cell>
          <cell r="J75">
            <v>0</v>
          </cell>
          <cell r="K75">
            <v>2.9535864978902999E-2</v>
          </cell>
          <cell r="L75">
            <v>1.4059071729957853</v>
          </cell>
          <cell r="M75">
            <v>0</v>
          </cell>
          <cell r="N75">
            <v>0</v>
          </cell>
        </row>
        <row r="76">
          <cell r="D76">
            <v>2081</v>
          </cell>
          <cell r="E76" t="str">
            <v>Meersbrook Bank Primary School</v>
          </cell>
          <cell r="G76">
            <v>206</v>
          </cell>
          <cell r="H76">
            <v>2.9126213592233E-2</v>
          </cell>
          <cell r="I76">
            <v>0</v>
          </cell>
          <cell r="J76">
            <v>0</v>
          </cell>
          <cell r="K76">
            <v>2.4271844660194199E-2</v>
          </cell>
          <cell r="L76">
            <v>0.83333333333333448</v>
          </cell>
          <cell r="M76">
            <v>0</v>
          </cell>
          <cell r="N76">
            <v>0</v>
          </cell>
        </row>
        <row r="77">
          <cell r="D77">
            <v>2013</v>
          </cell>
          <cell r="E77" t="str">
            <v>Meynell Community Primary School</v>
          </cell>
          <cell r="G77">
            <v>389</v>
          </cell>
          <cell r="H77">
            <v>7.6115485564304503E-2</v>
          </cell>
          <cell r="I77">
            <v>6.156115485564321</v>
          </cell>
          <cell r="J77">
            <v>17.660000000000174</v>
          </cell>
          <cell r="K77">
            <v>0.105398457583548</v>
          </cell>
          <cell r="L77">
            <v>1.3847176668735093</v>
          </cell>
          <cell r="M77">
            <v>4.5398457583548005E-2</v>
          </cell>
          <cell r="N77">
            <v>17041.900000000169</v>
          </cell>
        </row>
        <row r="78">
          <cell r="D78">
            <v>2346</v>
          </cell>
          <cell r="E78" t="str">
            <v>Monteney Primary School</v>
          </cell>
          <cell r="G78">
            <v>406</v>
          </cell>
          <cell r="H78">
            <v>4.2606516290726801E-2</v>
          </cell>
          <cell r="I78">
            <v>0</v>
          </cell>
          <cell r="J78">
            <v>0</v>
          </cell>
          <cell r="K78">
            <v>4.4444444444444398E-2</v>
          </cell>
          <cell r="L78">
            <v>1.0431372549019602</v>
          </cell>
          <cell r="M78">
            <v>0</v>
          </cell>
          <cell r="N78">
            <v>0</v>
          </cell>
        </row>
        <row r="79">
          <cell r="D79">
            <v>2257</v>
          </cell>
          <cell r="E79" t="str">
            <v>Mosborough Primary School</v>
          </cell>
          <cell r="G79">
            <v>418</v>
          </cell>
          <cell r="H79">
            <v>2.65060240963855E-2</v>
          </cell>
          <cell r="I79">
            <v>0</v>
          </cell>
          <cell r="J79">
            <v>0</v>
          </cell>
          <cell r="K79">
            <v>3.5885167464114798E-2</v>
          </cell>
          <cell r="L79">
            <v>1.353849499782515</v>
          </cell>
          <cell r="M79">
            <v>0</v>
          </cell>
          <cell r="N79">
            <v>0</v>
          </cell>
        </row>
        <row r="80">
          <cell r="D80">
            <v>2092</v>
          </cell>
          <cell r="E80" t="str">
            <v>Mundella Primary School</v>
          </cell>
          <cell r="G80">
            <v>415</v>
          </cell>
          <cell r="H80">
            <v>1.4319809069212401E-2</v>
          </cell>
          <cell r="I80">
            <v>0</v>
          </cell>
          <cell r="J80">
            <v>0</v>
          </cell>
          <cell r="K80">
            <v>1.20772946859903E-2</v>
          </cell>
          <cell r="L80">
            <v>0.84339774557165648</v>
          </cell>
          <cell r="M80">
            <v>0</v>
          </cell>
          <cell r="N80">
            <v>0</v>
          </cell>
        </row>
        <row r="81">
          <cell r="D81">
            <v>2002</v>
          </cell>
          <cell r="E81" t="str">
            <v>Nether Edge Primary School</v>
          </cell>
          <cell r="G81">
            <v>433</v>
          </cell>
          <cell r="H81">
            <v>7.2115384615384595E-2</v>
          </cell>
          <cell r="I81">
            <v>5.039999999999992</v>
          </cell>
          <cell r="J81">
            <v>0</v>
          </cell>
          <cell r="K81">
            <v>5.5427251732101598E-2</v>
          </cell>
          <cell r="L81">
            <v>0.76859122401847568</v>
          </cell>
          <cell r="M81">
            <v>0</v>
          </cell>
          <cell r="N81">
            <v>0</v>
          </cell>
        </row>
        <row r="82">
          <cell r="D82">
            <v>2221</v>
          </cell>
          <cell r="E82" t="str">
            <v>Nether Green Infant School</v>
          </cell>
          <cell r="G82">
            <v>170</v>
          </cell>
          <cell r="H82">
            <v>4.97512437810945E-3</v>
          </cell>
          <cell r="I82">
            <v>0</v>
          </cell>
          <cell r="J82">
            <v>0</v>
          </cell>
          <cell r="K82">
            <v>2.3529411764705899E-2</v>
          </cell>
          <cell r="L82">
            <v>4.7294117647058886</v>
          </cell>
          <cell r="M82">
            <v>0</v>
          </cell>
          <cell r="N82">
            <v>0</v>
          </cell>
        </row>
        <row r="83">
          <cell r="D83">
            <v>2087</v>
          </cell>
          <cell r="E83" t="str">
            <v>Nether Green Junior School</v>
          </cell>
          <cell r="G83">
            <v>377</v>
          </cell>
          <cell r="H83">
            <v>3.9787798408488097E-2</v>
          </cell>
          <cell r="I83">
            <v>0</v>
          </cell>
          <cell r="J83">
            <v>0</v>
          </cell>
          <cell r="K83">
            <v>3.18302387267905E-2</v>
          </cell>
          <cell r="L83">
            <v>0.8000000000000006</v>
          </cell>
          <cell r="M83">
            <v>0</v>
          </cell>
          <cell r="N83">
            <v>0</v>
          </cell>
        </row>
        <row r="84">
          <cell r="D84">
            <v>2272</v>
          </cell>
          <cell r="E84" t="str">
            <v>Netherthorpe Primary School</v>
          </cell>
          <cell r="G84">
            <v>219</v>
          </cell>
          <cell r="H84">
            <v>7.8703703703703706E-2</v>
          </cell>
          <cell r="I84">
            <v>4.0400000000000009</v>
          </cell>
          <cell r="J84">
            <v>1.8599999999999997</v>
          </cell>
          <cell r="K84">
            <v>6.8493150684931503E-2</v>
          </cell>
          <cell r="L84">
            <v>0.87026591458501201</v>
          </cell>
          <cell r="M84">
            <v>8.4931506849315053E-3</v>
          </cell>
          <cell r="N84">
            <v>1794.8999999999996</v>
          </cell>
        </row>
        <row r="85">
          <cell r="D85">
            <v>2309</v>
          </cell>
          <cell r="E85" t="str">
            <v>Nook Lane Junior School</v>
          </cell>
          <cell r="G85">
            <v>246</v>
          </cell>
          <cell r="H85">
            <v>0</v>
          </cell>
          <cell r="I85">
            <v>0</v>
          </cell>
          <cell r="J85">
            <v>0</v>
          </cell>
          <cell r="K85">
            <v>1.21951219512195E-2</v>
          </cell>
          <cell r="L85" t="e">
            <v>#DIV/0!</v>
          </cell>
          <cell r="M85">
            <v>0</v>
          </cell>
          <cell r="N85">
            <v>0</v>
          </cell>
        </row>
        <row r="86">
          <cell r="D86">
            <v>2051</v>
          </cell>
          <cell r="E86" t="str">
            <v>Norfolk Community Primary School</v>
          </cell>
          <cell r="G86">
            <v>408</v>
          </cell>
          <cell r="H86">
            <v>0.132678132678133</v>
          </cell>
          <cell r="I86">
            <v>29.58000000000013</v>
          </cell>
          <cell r="J86">
            <v>23.519999999999829</v>
          </cell>
          <cell r="K86">
            <v>0.11764705882352899</v>
          </cell>
          <cell r="L86">
            <v>0.88671023965141083</v>
          </cell>
          <cell r="M86">
            <v>5.7647058823528996E-2</v>
          </cell>
          <cell r="N86">
            <v>22696.799999999836</v>
          </cell>
        </row>
        <row r="87">
          <cell r="D87">
            <v>3010</v>
          </cell>
          <cell r="E87" t="str">
            <v>Norton Free Church of England Primary School</v>
          </cell>
          <cell r="G87">
            <v>213</v>
          </cell>
          <cell r="H87">
            <v>2.32558139534884E-2</v>
          </cell>
          <cell r="I87">
            <v>0</v>
          </cell>
          <cell r="J87">
            <v>0</v>
          </cell>
          <cell r="K87">
            <v>1.4084507042253501E-2</v>
          </cell>
          <cell r="L87">
            <v>0.60563380281689982</v>
          </cell>
          <cell r="M87">
            <v>0</v>
          </cell>
          <cell r="N87">
            <v>0</v>
          </cell>
        </row>
        <row r="88">
          <cell r="D88">
            <v>2018</v>
          </cell>
          <cell r="E88" t="str">
            <v>Oasis Academy Fir Vale</v>
          </cell>
          <cell r="G88">
            <v>402</v>
          </cell>
          <cell r="H88">
            <v>0.16747572815534001</v>
          </cell>
          <cell r="I88">
            <v>44.280000000000086</v>
          </cell>
          <cell r="J88">
            <v>24.880000000000162</v>
          </cell>
          <cell r="K88">
            <v>0.12189054726368199</v>
          </cell>
          <cell r="L88">
            <v>0.72781022424111474</v>
          </cell>
          <cell r="M88">
            <v>6.1890547263681997E-2</v>
          </cell>
          <cell r="N88">
            <v>24009.200000000157</v>
          </cell>
        </row>
        <row r="89">
          <cell r="D89">
            <v>2019</v>
          </cell>
          <cell r="E89" t="str">
            <v>Oasis Academy Watermead</v>
          </cell>
          <cell r="G89">
            <v>392</v>
          </cell>
          <cell r="H89">
            <v>7.8125E-2</v>
          </cell>
          <cell r="I89">
            <v>6.9781250000000012</v>
          </cell>
          <cell r="J89">
            <v>14.577186700767257</v>
          </cell>
          <cell r="K89">
            <v>9.7186700767263406E-2</v>
          </cell>
          <cell r="L89">
            <v>1.2439897698209716</v>
          </cell>
          <cell r="M89">
            <v>3.7186700767263409E-2</v>
          </cell>
          <cell r="N89">
            <v>14066.985166240403</v>
          </cell>
        </row>
        <row r="90">
          <cell r="D90">
            <v>2313</v>
          </cell>
          <cell r="E90" t="str">
            <v>Oughtibridge Primary School</v>
          </cell>
          <cell r="G90">
            <v>414</v>
          </cell>
          <cell r="H90">
            <v>2.1739130434782601E-2</v>
          </cell>
          <cell r="I90">
            <v>0</v>
          </cell>
          <cell r="J90">
            <v>0</v>
          </cell>
          <cell r="K90">
            <v>1.9323671497584499E-2</v>
          </cell>
          <cell r="L90">
            <v>0.88888888888888729</v>
          </cell>
          <cell r="M90">
            <v>0</v>
          </cell>
          <cell r="N90">
            <v>0</v>
          </cell>
        </row>
        <row r="91">
          <cell r="D91">
            <v>2093</v>
          </cell>
          <cell r="E91" t="str">
            <v>Owler Brook Primary School</v>
          </cell>
          <cell r="G91">
            <v>395</v>
          </cell>
          <cell r="H91">
            <v>8.0882352941176502E-2</v>
          </cell>
          <cell r="I91">
            <v>8.5408823529411908</v>
          </cell>
          <cell r="J91">
            <v>30.437055837563538</v>
          </cell>
          <cell r="K91">
            <v>0.13705583756345199</v>
          </cell>
          <cell r="L91">
            <v>1.694508537148133</v>
          </cell>
          <cell r="M91">
            <v>7.7055837563451995E-2</v>
          </cell>
          <cell r="N91">
            <v>29371.758883248815</v>
          </cell>
        </row>
        <row r="92">
          <cell r="D92">
            <v>3428</v>
          </cell>
          <cell r="E92" t="str">
            <v>Parson Cross Church of England Primary School</v>
          </cell>
          <cell r="G92">
            <v>209</v>
          </cell>
          <cell r="H92">
            <v>5.4187192118226597E-2</v>
          </cell>
          <cell r="I92">
            <v>0</v>
          </cell>
          <cell r="J92">
            <v>0</v>
          </cell>
          <cell r="K92">
            <v>4.9019607843137303E-2</v>
          </cell>
          <cell r="L92">
            <v>0.90463458110517025</v>
          </cell>
          <cell r="M92">
            <v>0</v>
          </cell>
          <cell r="N92">
            <v>0</v>
          </cell>
        </row>
        <row r="93">
          <cell r="D93">
            <v>2332</v>
          </cell>
          <cell r="E93" t="str">
            <v>Phillimore Community Primary School</v>
          </cell>
          <cell r="G93">
            <v>387</v>
          </cell>
          <cell r="H93">
            <v>7.2164948453608199E-2</v>
          </cell>
          <cell r="I93">
            <v>4.7321649484535904</v>
          </cell>
          <cell r="J93">
            <v>11.87067357512954</v>
          </cell>
          <cell r="K93">
            <v>9.0673575129533696E-2</v>
          </cell>
          <cell r="L93">
            <v>1.256476683937825</v>
          </cell>
          <cell r="M93">
            <v>3.0673575129533698E-2</v>
          </cell>
          <cell r="N93">
            <v>11455.200000000006</v>
          </cell>
        </row>
        <row r="94">
          <cell r="D94">
            <v>3433</v>
          </cell>
          <cell r="E94" t="str">
            <v>Pipworth Community Primary School</v>
          </cell>
          <cell r="G94">
            <v>373</v>
          </cell>
          <cell r="H94">
            <v>0.12793733681462099</v>
          </cell>
          <cell r="I94">
            <v>26.087937336814463</v>
          </cell>
          <cell r="J94">
            <v>22.740967741935531</v>
          </cell>
          <cell r="K94">
            <v>0.120967741935484</v>
          </cell>
          <cell r="L94">
            <v>0.94552337063858205</v>
          </cell>
          <cell r="M94">
            <v>6.0967741935484002E-2</v>
          </cell>
          <cell r="N94">
            <v>21945.033870967789</v>
          </cell>
        </row>
        <row r="95">
          <cell r="D95">
            <v>3427</v>
          </cell>
          <cell r="E95" t="str">
            <v>Porter Croft Church of England Primary Academy</v>
          </cell>
          <cell r="G95">
            <v>211</v>
          </cell>
          <cell r="H95">
            <v>3.25581395348837E-2</v>
          </cell>
          <cell r="I95">
            <v>0</v>
          </cell>
          <cell r="J95">
            <v>0</v>
          </cell>
          <cell r="K95">
            <v>5.2132701421800903E-2</v>
          </cell>
          <cell r="L95">
            <v>1.601218686526743</v>
          </cell>
          <cell r="M95">
            <v>0</v>
          </cell>
          <cell r="N95">
            <v>0</v>
          </cell>
        </row>
        <row r="96">
          <cell r="D96">
            <v>2347</v>
          </cell>
          <cell r="E96" t="str">
            <v>Prince Edward Primary School</v>
          </cell>
          <cell r="G96">
            <v>414</v>
          </cell>
          <cell r="H96">
            <v>8.2524271844660199E-2</v>
          </cell>
          <cell r="I96">
            <v>9.2800000000000029</v>
          </cell>
          <cell r="J96">
            <v>15.16</v>
          </cell>
          <cell r="K96">
            <v>9.6618357487922704E-2</v>
          </cell>
          <cell r="L96">
            <v>1.1707871554418867</v>
          </cell>
          <cell r="M96">
            <v>3.6618357487922706E-2</v>
          </cell>
          <cell r="N96">
            <v>14629.4</v>
          </cell>
        </row>
        <row r="97">
          <cell r="D97">
            <v>2366</v>
          </cell>
          <cell r="E97" t="str">
            <v>Pye Bank CofE Primary School</v>
          </cell>
          <cell r="G97">
            <v>417</v>
          </cell>
          <cell r="H97">
            <v>7.7102803738317793E-2</v>
          </cell>
          <cell r="I97">
            <v>7.3542056074766524</v>
          </cell>
          <cell r="J97">
            <v>1.0425000000000009</v>
          </cell>
          <cell r="K97">
            <v>6.25E-2</v>
          </cell>
          <cell r="L97">
            <v>0.81060606060606022</v>
          </cell>
          <cell r="M97">
            <v>2.5000000000000022E-3</v>
          </cell>
          <cell r="N97">
            <v>1006.0125000000008</v>
          </cell>
        </row>
        <row r="98">
          <cell r="D98">
            <v>2363</v>
          </cell>
          <cell r="E98" t="str">
            <v>Rainbow Forge Primary Academy</v>
          </cell>
          <cell r="G98">
            <v>273</v>
          </cell>
          <cell r="H98">
            <v>6.1643835616438401E-2</v>
          </cell>
          <cell r="I98">
            <v>0.48000000000001386</v>
          </cell>
          <cell r="J98">
            <v>0</v>
          </cell>
          <cell r="K98">
            <v>5.4945054945054903E-2</v>
          </cell>
          <cell r="L98">
            <v>0.89133089133088994</v>
          </cell>
          <cell r="M98">
            <v>0</v>
          </cell>
          <cell r="N98">
            <v>0</v>
          </cell>
        </row>
        <row r="99">
          <cell r="D99">
            <v>2334</v>
          </cell>
          <cell r="E99" t="str">
            <v>Reignhead Primary School</v>
          </cell>
          <cell r="G99">
            <v>223</v>
          </cell>
          <cell r="H99">
            <v>2.0833333333333301E-2</v>
          </cell>
          <cell r="I99">
            <v>0</v>
          </cell>
          <cell r="J99">
            <v>0</v>
          </cell>
          <cell r="K99">
            <v>4.9327354260089697E-2</v>
          </cell>
          <cell r="L99">
            <v>2.3677130044843091</v>
          </cell>
          <cell r="M99">
            <v>0</v>
          </cell>
          <cell r="N99">
            <v>0</v>
          </cell>
        </row>
        <row r="100">
          <cell r="D100">
            <v>2338</v>
          </cell>
          <cell r="E100" t="str">
            <v>Rivelin Primary School</v>
          </cell>
          <cell r="G100">
            <v>384</v>
          </cell>
          <cell r="H100">
            <v>0.19251336898395699</v>
          </cell>
          <cell r="I100">
            <v>49.692513368983874</v>
          </cell>
          <cell r="J100">
            <v>39.96</v>
          </cell>
          <cell r="K100">
            <v>0.1640625</v>
          </cell>
          <cell r="L100">
            <v>0.85221354166666763</v>
          </cell>
          <cell r="M100">
            <v>0.1040625</v>
          </cell>
          <cell r="N100">
            <v>38561.4</v>
          </cell>
        </row>
        <row r="101">
          <cell r="D101">
            <v>2306</v>
          </cell>
          <cell r="E101" t="str">
            <v>Royd Nursery and Infant School</v>
          </cell>
          <cell r="G101">
            <v>133</v>
          </cell>
          <cell r="H101">
            <v>2.3622047244094498E-2</v>
          </cell>
          <cell r="I101">
            <v>0</v>
          </cell>
          <cell r="J101">
            <v>0</v>
          </cell>
          <cell r="K101">
            <v>3.00751879699248E-2</v>
          </cell>
          <cell r="L101">
            <v>1.2731829573934828</v>
          </cell>
          <cell r="M101">
            <v>0</v>
          </cell>
          <cell r="N101">
            <v>0</v>
          </cell>
        </row>
        <row r="102">
          <cell r="D102">
            <v>3401</v>
          </cell>
          <cell r="E102" t="str">
            <v>Sacred Heart School, A Catholic Voluntary Academy</v>
          </cell>
          <cell r="G102">
            <v>211</v>
          </cell>
          <cell r="H102">
            <v>5.5E-2</v>
          </cell>
          <cell r="I102">
            <v>0</v>
          </cell>
          <cell r="J102">
            <v>6.4304761904761962</v>
          </cell>
          <cell r="K102">
            <v>9.0476190476190502E-2</v>
          </cell>
          <cell r="L102">
            <v>1.6450216450216455</v>
          </cell>
          <cell r="M102">
            <v>3.0476190476190504E-2</v>
          </cell>
          <cell r="N102">
            <v>6205.4095238095297</v>
          </cell>
        </row>
        <row r="103">
          <cell r="D103">
            <v>2369</v>
          </cell>
          <cell r="E103" t="str">
            <v>Sharrow Nursery, Infant and Junior School</v>
          </cell>
          <cell r="G103">
            <v>428</v>
          </cell>
          <cell r="H103">
            <v>4.4496487119437898E-2</v>
          </cell>
          <cell r="I103">
            <v>0</v>
          </cell>
          <cell r="J103">
            <v>0</v>
          </cell>
          <cell r="K103">
            <v>5.16431924882629E-2</v>
          </cell>
          <cell r="L103">
            <v>1.1606127996046463</v>
          </cell>
          <cell r="M103">
            <v>0</v>
          </cell>
          <cell r="N103">
            <v>0</v>
          </cell>
        </row>
        <row r="104">
          <cell r="D104">
            <v>2349</v>
          </cell>
          <cell r="E104" t="str">
            <v>Shooter's Grove Primary School</v>
          </cell>
          <cell r="G104">
            <v>332</v>
          </cell>
          <cell r="H104">
            <v>4.49438202247191E-2</v>
          </cell>
          <cell r="I104">
            <v>0</v>
          </cell>
          <cell r="J104">
            <v>8.0000000000005234E-2</v>
          </cell>
          <cell r="K104">
            <v>6.02409638554217E-2</v>
          </cell>
          <cell r="L104">
            <v>1.3403614457831328</v>
          </cell>
          <cell r="M104">
            <v>2.4096385542170251E-4</v>
          </cell>
          <cell r="N104">
            <v>77.200000000005048</v>
          </cell>
        </row>
        <row r="105">
          <cell r="D105">
            <v>2360</v>
          </cell>
          <cell r="E105" t="str">
            <v>Shortbrook Primary School</v>
          </cell>
          <cell r="G105">
            <v>83</v>
          </cell>
          <cell r="H105">
            <v>0.105882352941176</v>
          </cell>
          <cell r="I105">
            <v>3.8999999999999599</v>
          </cell>
          <cell r="J105">
            <v>6.0200000000000244</v>
          </cell>
          <cell r="K105">
            <v>0.132530120481928</v>
          </cell>
          <cell r="L105">
            <v>1.2516733601071033</v>
          </cell>
          <cell r="M105">
            <v>7.2530120481928001E-2</v>
          </cell>
          <cell r="N105">
            <v>5809.3000000000238</v>
          </cell>
        </row>
        <row r="106">
          <cell r="D106">
            <v>2009</v>
          </cell>
          <cell r="E106" t="str">
            <v>Southey Green Primary School and Nurseries</v>
          </cell>
          <cell r="G106">
            <v>615</v>
          </cell>
          <cell r="H106">
            <v>5.8064516129032302E-2</v>
          </cell>
          <cell r="I106">
            <v>0</v>
          </cell>
          <cell r="J106">
            <v>0</v>
          </cell>
          <cell r="K106">
            <v>4.39024390243902E-2</v>
          </cell>
          <cell r="L106">
            <v>0.75609756097560843</v>
          </cell>
          <cell r="M106">
            <v>0</v>
          </cell>
          <cell r="N106">
            <v>0</v>
          </cell>
        </row>
        <row r="107">
          <cell r="D107">
            <v>2329</v>
          </cell>
          <cell r="E107" t="str">
            <v>Springfield Primary School</v>
          </cell>
          <cell r="G107">
            <v>202</v>
          </cell>
          <cell r="H107">
            <v>0.11</v>
          </cell>
          <cell r="I107">
            <v>10</v>
          </cell>
          <cell r="J107">
            <v>9.9894527363184178</v>
          </cell>
          <cell r="K107">
            <v>0.109452736318408</v>
          </cell>
          <cell r="L107">
            <v>0.9950248756218909</v>
          </cell>
          <cell r="M107">
            <v>4.9452736318408005E-2</v>
          </cell>
          <cell r="N107">
            <v>9639.8218905472731</v>
          </cell>
        </row>
        <row r="108">
          <cell r="D108">
            <v>5202</v>
          </cell>
          <cell r="E108" t="str">
            <v>St Ann's Catholic Primary School, A Voluntary Academy</v>
          </cell>
          <cell r="G108">
            <v>96</v>
          </cell>
          <cell r="H108">
            <v>3.9603960396039598E-2</v>
          </cell>
          <cell r="I108">
            <v>0</v>
          </cell>
          <cell r="J108">
            <v>0</v>
          </cell>
          <cell r="K108">
            <v>3.125E-2</v>
          </cell>
          <cell r="L108">
            <v>0.78906250000000011</v>
          </cell>
          <cell r="M108">
            <v>0</v>
          </cell>
          <cell r="N108">
            <v>0</v>
          </cell>
        </row>
        <row r="109">
          <cell r="D109">
            <v>3402</v>
          </cell>
          <cell r="E109" t="str">
            <v>St Catherine's Catholic Primary School (Hallam)</v>
          </cell>
          <cell r="G109">
            <v>421</v>
          </cell>
          <cell r="H109">
            <v>1.63934426229508E-2</v>
          </cell>
          <cell r="I109">
            <v>0</v>
          </cell>
          <cell r="J109">
            <v>0</v>
          </cell>
          <cell r="K109">
            <v>1.66270783847981E-2</v>
          </cell>
          <cell r="L109">
            <v>1.0142517814726852</v>
          </cell>
          <cell r="M109">
            <v>0</v>
          </cell>
          <cell r="N109">
            <v>0</v>
          </cell>
        </row>
        <row r="110">
          <cell r="D110">
            <v>2017</v>
          </cell>
          <cell r="E110" t="str">
            <v>St John Fisher Primary, A Catholic Voluntary Academy</v>
          </cell>
          <cell r="G110">
            <v>212</v>
          </cell>
          <cell r="H110">
            <v>4.7846889952153103E-2</v>
          </cell>
          <cell r="I110">
            <v>0</v>
          </cell>
          <cell r="J110">
            <v>0</v>
          </cell>
          <cell r="K110">
            <v>3.77358490566038E-2</v>
          </cell>
          <cell r="L110">
            <v>0.78867924528301958</v>
          </cell>
          <cell r="M110">
            <v>0</v>
          </cell>
          <cell r="N110">
            <v>0</v>
          </cell>
        </row>
        <row r="111">
          <cell r="D111">
            <v>5203</v>
          </cell>
          <cell r="E111" t="str">
            <v>St Joseph's Primary School</v>
          </cell>
          <cell r="G111">
            <v>202</v>
          </cell>
          <cell r="H111">
            <v>2.8708133971291901E-2</v>
          </cell>
          <cell r="I111">
            <v>0</v>
          </cell>
          <cell r="J111">
            <v>0</v>
          </cell>
          <cell r="K111">
            <v>2.9702970297029702E-2</v>
          </cell>
          <cell r="L111">
            <v>1.0346534653465334</v>
          </cell>
          <cell r="M111">
            <v>0</v>
          </cell>
          <cell r="N111">
            <v>0</v>
          </cell>
        </row>
        <row r="112">
          <cell r="D112">
            <v>3406</v>
          </cell>
          <cell r="E112" t="str">
            <v>St Marie's School, A Catholic Voluntary Academy</v>
          </cell>
          <cell r="G112">
            <v>224</v>
          </cell>
          <cell r="H112">
            <v>2.3474178403755899E-2</v>
          </cell>
          <cell r="I112">
            <v>0</v>
          </cell>
          <cell r="J112">
            <v>0</v>
          </cell>
          <cell r="K112">
            <v>4.9107142857142898E-2</v>
          </cell>
          <cell r="L112">
            <v>2.0919642857142846</v>
          </cell>
          <cell r="M112">
            <v>0</v>
          </cell>
          <cell r="N112">
            <v>0</v>
          </cell>
        </row>
        <row r="113">
          <cell r="D113">
            <v>2020</v>
          </cell>
          <cell r="E113" t="str">
            <v>St Mary's Church of England Primary School</v>
          </cell>
          <cell r="G113">
            <v>194</v>
          </cell>
          <cell r="H113">
            <v>9.0476190476190502E-2</v>
          </cell>
          <cell r="I113">
            <v>6.4000000000000057</v>
          </cell>
          <cell r="J113">
            <v>0</v>
          </cell>
          <cell r="K113">
            <v>5.67010309278351E-2</v>
          </cell>
          <cell r="L113">
            <v>0.6266956049918615</v>
          </cell>
          <cell r="M113">
            <v>0</v>
          </cell>
          <cell r="N113">
            <v>0</v>
          </cell>
        </row>
        <row r="114">
          <cell r="D114">
            <v>3423</v>
          </cell>
          <cell r="E114" t="str">
            <v>St Mary's Primary School, A Catholic Voluntary Academy</v>
          </cell>
          <cell r="G114">
            <v>172</v>
          </cell>
          <cell r="H114">
            <v>3.4090909090909102E-2</v>
          </cell>
          <cell r="I114">
            <v>0</v>
          </cell>
          <cell r="J114">
            <v>0</v>
          </cell>
          <cell r="K114">
            <v>4.0697674418604703E-2</v>
          </cell>
          <cell r="L114">
            <v>1.1937984496124041</v>
          </cell>
          <cell r="M114">
            <v>0</v>
          </cell>
          <cell r="N114">
            <v>0</v>
          </cell>
        </row>
        <row r="115">
          <cell r="D115">
            <v>5207</v>
          </cell>
          <cell r="E115" t="str">
            <v>St Patrick's Catholic Voluntary Academy</v>
          </cell>
          <cell r="G115">
            <v>277</v>
          </cell>
          <cell r="H115">
            <v>2.5089605734767002E-2</v>
          </cell>
          <cell r="I115">
            <v>0</v>
          </cell>
          <cell r="J115">
            <v>0</v>
          </cell>
          <cell r="K115">
            <v>3.9711191335740102E-2</v>
          </cell>
          <cell r="L115">
            <v>1.5827746260959283</v>
          </cell>
          <cell r="M115">
            <v>0</v>
          </cell>
          <cell r="N115">
            <v>0</v>
          </cell>
        </row>
        <row r="116">
          <cell r="D116">
            <v>5208</v>
          </cell>
          <cell r="E116" t="str">
            <v>St Theresa's Catholic Primary School</v>
          </cell>
          <cell r="G116">
            <v>211</v>
          </cell>
          <cell r="H116">
            <v>2.41545893719807E-2</v>
          </cell>
          <cell r="I116">
            <v>0</v>
          </cell>
          <cell r="J116">
            <v>0</v>
          </cell>
          <cell r="K116">
            <v>2.3696682464454999E-2</v>
          </cell>
          <cell r="L116">
            <v>0.98104265402843593</v>
          </cell>
          <cell r="M116">
            <v>0</v>
          </cell>
          <cell r="N116">
            <v>0</v>
          </cell>
        </row>
        <row r="117">
          <cell r="D117">
            <v>3424</v>
          </cell>
          <cell r="E117" t="str">
            <v>St Thomas More Catholic Primary, A Voluntary Academy</v>
          </cell>
          <cell r="G117">
            <v>201</v>
          </cell>
          <cell r="H117">
            <v>3.8834951456310697E-2</v>
          </cell>
          <cell r="I117">
            <v>0</v>
          </cell>
          <cell r="J117">
            <v>0</v>
          </cell>
          <cell r="K117">
            <v>5.4726368159204002E-2</v>
          </cell>
          <cell r="L117">
            <v>1.4092039800995024</v>
          </cell>
          <cell r="M117">
            <v>0</v>
          </cell>
          <cell r="N117">
            <v>0</v>
          </cell>
        </row>
        <row r="118">
          <cell r="D118">
            <v>3414</v>
          </cell>
          <cell r="E118" t="str">
            <v>St Thomas of Canterbury School, a Catholic Voluntary Academy</v>
          </cell>
          <cell r="G118">
            <v>196</v>
          </cell>
          <cell r="H118">
            <v>9.8522167487684695E-3</v>
          </cell>
          <cell r="I118">
            <v>0</v>
          </cell>
          <cell r="J118">
            <v>0</v>
          </cell>
          <cell r="K118">
            <v>4.08163265306122E-2</v>
          </cell>
          <cell r="L118">
            <v>4.1428571428571397</v>
          </cell>
          <cell r="M118">
            <v>0</v>
          </cell>
          <cell r="N118">
            <v>0</v>
          </cell>
        </row>
        <row r="119">
          <cell r="D119">
            <v>3412</v>
          </cell>
          <cell r="E119" t="str">
            <v>St Wilfrid's Catholic Primary School</v>
          </cell>
          <cell r="G119">
            <v>282</v>
          </cell>
          <cell r="H119">
            <v>3.09278350515464E-2</v>
          </cell>
          <cell r="I119">
            <v>0</v>
          </cell>
          <cell r="J119">
            <v>0</v>
          </cell>
          <cell r="K119">
            <v>4.2553191489361701E-2</v>
          </cell>
          <cell r="L119">
            <v>1.3758865248226946</v>
          </cell>
          <cell r="M119">
            <v>0</v>
          </cell>
          <cell r="N119">
            <v>0</v>
          </cell>
        </row>
        <row r="120">
          <cell r="D120">
            <v>2294</v>
          </cell>
          <cell r="E120" t="str">
            <v>Stannington Infant School</v>
          </cell>
          <cell r="G120">
            <v>178</v>
          </cell>
          <cell r="H120">
            <v>1.1494252873563199E-2</v>
          </cell>
          <cell r="I120">
            <v>0</v>
          </cell>
          <cell r="J120">
            <v>0</v>
          </cell>
          <cell r="K120">
            <v>2.2471910112359599E-2</v>
          </cell>
          <cell r="L120">
            <v>1.9550561797752883</v>
          </cell>
          <cell r="M120">
            <v>0</v>
          </cell>
          <cell r="N120">
            <v>0</v>
          </cell>
        </row>
        <row r="121">
          <cell r="D121">
            <v>2303</v>
          </cell>
          <cell r="E121" t="str">
            <v>Stocksbridge Junior School</v>
          </cell>
          <cell r="G121">
            <v>265</v>
          </cell>
          <cell r="H121">
            <v>1.7985611510791401E-2</v>
          </cell>
          <cell r="I121">
            <v>0</v>
          </cell>
          <cell r="J121">
            <v>0</v>
          </cell>
          <cell r="K121">
            <v>4.5283018867924497E-2</v>
          </cell>
          <cell r="L121">
            <v>2.5177358490565975</v>
          </cell>
          <cell r="M121">
            <v>0</v>
          </cell>
          <cell r="N121">
            <v>0</v>
          </cell>
        </row>
        <row r="122">
          <cell r="D122">
            <v>2302</v>
          </cell>
          <cell r="E122" t="str">
            <v>Stocksbridge Nursery Infant School</v>
          </cell>
          <cell r="G122">
            <v>180</v>
          </cell>
          <cell r="H122">
            <v>1.01010101010101E-2</v>
          </cell>
          <cell r="I122">
            <v>0</v>
          </cell>
          <cell r="J122">
            <v>0</v>
          </cell>
          <cell r="K122">
            <v>3.3333333333333298E-2</v>
          </cell>
          <cell r="L122">
            <v>3.2999999999999967</v>
          </cell>
          <cell r="M122">
            <v>0</v>
          </cell>
          <cell r="N122">
            <v>0</v>
          </cell>
        </row>
        <row r="123">
          <cell r="D123">
            <v>2350</v>
          </cell>
          <cell r="E123" t="str">
            <v>Stradbroke Primary School</v>
          </cell>
          <cell r="G123">
            <v>408</v>
          </cell>
          <cell r="H123">
            <v>3.6057692307692298E-2</v>
          </cell>
          <cell r="I123">
            <v>0</v>
          </cell>
          <cell r="J123">
            <v>0</v>
          </cell>
          <cell r="K123">
            <v>1.9607843137254902E-2</v>
          </cell>
          <cell r="L123">
            <v>0.54379084967320279</v>
          </cell>
          <cell r="M123">
            <v>0</v>
          </cell>
          <cell r="N123">
            <v>0</v>
          </cell>
        </row>
        <row r="124">
          <cell r="D124">
            <v>2230</v>
          </cell>
          <cell r="E124" t="str">
            <v>Tinsley Meadows Primary School</v>
          </cell>
          <cell r="G124">
            <v>556</v>
          </cell>
          <cell r="H124">
            <v>9.8298676748582198E-2</v>
          </cell>
          <cell r="I124">
            <v>20.259999999999984</v>
          </cell>
          <cell r="J124">
            <v>47.639999999999958</v>
          </cell>
          <cell r="K124">
            <v>0.14568345323741</v>
          </cell>
          <cell r="L124">
            <v>1.4820489762036522</v>
          </cell>
          <cell r="M124">
            <v>8.5683453237410001E-2</v>
          </cell>
          <cell r="N124">
            <v>45972.599999999962</v>
          </cell>
        </row>
        <row r="125">
          <cell r="D125">
            <v>5206</v>
          </cell>
          <cell r="E125" t="str">
            <v>Totley All Saints Church of England Voluntary Aided Primary School</v>
          </cell>
          <cell r="G125">
            <v>211</v>
          </cell>
          <cell r="H125">
            <v>2.3809523809523801E-2</v>
          </cell>
          <cell r="I125">
            <v>0</v>
          </cell>
          <cell r="J125">
            <v>0</v>
          </cell>
          <cell r="K125">
            <v>2.8436018957346001E-2</v>
          </cell>
          <cell r="L125">
            <v>1.1943127962085325</v>
          </cell>
          <cell r="M125">
            <v>0</v>
          </cell>
          <cell r="N125">
            <v>0</v>
          </cell>
        </row>
        <row r="126">
          <cell r="D126">
            <v>2203</v>
          </cell>
          <cell r="E126" t="str">
            <v>Totley Primary School</v>
          </cell>
          <cell r="G126">
            <v>418</v>
          </cell>
          <cell r="H126">
            <v>2.1276595744680899E-2</v>
          </cell>
          <cell r="I126">
            <v>0</v>
          </cell>
          <cell r="J126">
            <v>0</v>
          </cell>
          <cell r="K126">
            <v>1.67464114832536E-2</v>
          </cell>
          <cell r="L126">
            <v>0.78708133971291738</v>
          </cell>
          <cell r="M126">
            <v>0</v>
          </cell>
          <cell r="N126">
            <v>0</v>
          </cell>
        </row>
        <row r="127">
          <cell r="D127">
            <v>2351</v>
          </cell>
          <cell r="E127" t="str">
            <v>Walkley Primary School</v>
          </cell>
          <cell r="G127">
            <v>413</v>
          </cell>
          <cell r="H127">
            <v>7.5129533678756494E-2</v>
          </cell>
          <cell r="I127">
            <v>5.8400000000000079</v>
          </cell>
          <cell r="J127">
            <v>7.2200000000000024</v>
          </cell>
          <cell r="K127">
            <v>7.7481840193704604E-2</v>
          </cell>
          <cell r="L127">
            <v>1.0313100108541369</v>
          </cell>
          <cell r="M127">
            <v>1.7481840193704606E-2</v>
          </cell>
          <cell r="N127">
            <v>6967.300000000002</v>
          </cell>
        </row>
        <row r="128">
          <cell r="D128">
            <v>3432</v>
          </cell>
          <cell r="E128" t="str">
            <v>Watercliffe Meadow Community Primary School</v>
          </cell>
          <cell r="G128">
            <v>410</v>
          </cell>
          <cell r="H128">
            <v>3.4146341463414602E-2</v>
          </cell>
          <cell r="I128">
            <v>0</v>
          </cell>
          <cell r="J128">
            <v>0</v>
          </cell>
          <cell r="K128">
            <v>3.9215686274509803E-2</v>
          </cell>
          <cell r="L128">
            <v>1.1484593837535024</v>
          </cell>
          <cell r="M128">
            <v>0</v>
          </cell>
          <cell r="N128">
            <v>0</v>
          </cell>
        </row>
        <row r="129">
          <cell r="D129">
            <v>2319</v>
          </cell>
          <cell r="E129" t="str">
            <v>Waterthorpe Infant School</v>
          </cell>
          <cell r="G129">
            <v>107</v>
          </cell>
          <cell r="H129">
            <v>3.2258064516128997E-2</v>
          </cell>
          <cell r="I129">
            <v>0</v>
          </cell>
          <cell r="J129">
            <v>0</v>
          </cell>
          <cell r="K129">
            <v>1.86915887850467E-2</v>
          </cell>
          <cell r="L129">
            <v>0.57943925233644833</v>
          </cell>
          <cell r="M129">
            <v>0</v>
          </cell>
          <cell r="N129">
            <v>0</v>
          </cell>
        </row>
        <row r="130">
          <cell r="D130">
            <v>2352</v>
          </cell>
          <cell r="E130" t="str">
            <v>Westways Primary School</v>
          </cell>
          <cell r="G130">
            <v>580</v>
          </cell>
          <cell r="H130">
            <v>0.11512027491408899</v>
          </cell>
          <cell r="I130">
            <v>32.079999999999792</v>
          </cell>
          <cell r="J130">
            <v>13.200000000000017</v>
          </cell>
          <cell r="K130">
            <v>8.2758620689655199E-2</v>
          </cell>
          <cell r="L130">
            <v>0.71888831703551448</v>
          </cell>
          <cell r="M130">
            <v>2.2758620689655201E-2</v>
          </cell>
          <cell r="N130">
            <v>12738.000000000016</v>
          </cell>
        </row>
        <row r="131">
          <cell r="D131">
            <v>2311</v>
          </cell>
          <cell r="E131" t="str">
            <v>Wharncliffe Side Primary School</v>
          </cell>
          <cell r="G131">
            <v>124</v>
          </cell>
          <cell r="H131">
            <v>4.58015267175573E-2</v>
          </cell>
          <cell r="I131">
            <v>0</v>
          </cell>
          <cell r="J131">
            <v>0</v>
          </cell>
          <cell r="K131">
            <v>2.4193548387096801E-2</v>
          </cell>
          <cell r="L131">
            <v>0.52822580645161299</v>
          </cell>
          <cell r="M131">
            <v>0</v>
          </cell>
          <cell r="N131">
            <v>0</v>
          </cell>
        </row>
        <row r="132">
          <cell r="D132">
            <v>2040</v>
          </cell>
          <cell r="E132" t="str">
            <v>Whiteways Primary School</v>
          </cell>
          <cell r="G132">
            <v>399</v>
          </cell>
          <cell r="H132">
            <v>0.112860892388451</v>
          </cell>
          <cell r="I132">
            <v>20.404304461942086</v>
          </cell>
          <cell r="J132">
            <v>35.060000000000144</v>
          </cell>
          <cell r="K132">
            <v>0.14786967418546401</v>
          </cell>
          <cell r="L132">
            <v>1.3101940898758606</v>
          </cell>
          <cell r="M132">
            <v>8.7869674185464014E-2</v>
          </cell>
          <cell r="N132">
            <v>33832.90000000014</v>
          </cell>
        </row>
        <row r="133">
          <cell r="D133">
            <v>2027</v>
          </cell>
          <cell r="E133" t="str">
            <v>Wincobank Nursery and Infant Academy</v>
          </cell>
          <cell r="G133">
            <v>121</v>
          </cell>
          <cell r="H133">
            <v>8.1300813008130093E-2</v>
          </cell>
          <cell r="I133">
            <v>2.6200000000000019</v>
          </cell>
          <cell r="J133">
            <v>0</v>
          </cell>
          <cell r="K133">
            <v>5.7851239669421503E-2</v>
          </cell>
          <cell r="L133">
            <v>0.71157024793388435</v>
          </cell>
          <cell r="M133">
            <v>0</v>
          </cell>
          <cell r="N133">
            <v>0</v>
          </cell>
        </row>
        <row r="134">
          <cell r="D134">
            <v>2361</v>
          </cell>
          <cell r="E134" t="str">
            <v>Windmill Hill Primary School</v>
          </cell>
          <cell r="G134">
            <v>279</v>
          </cell>
          <cell r="H134">
            <v>2.32558139534884E-2</v>
          </cell>
          <cell r="I134">
            <v>0</v>
          </cell>
          <cell r="J134">
            <v>0</v>
          </cell>
          <cell r="K134">
            <v>1.4336917562724E-2</v>
          </cell>
          <cell r="L134">
            <v>0.61648745519713133</v>
          </cell>
          <cell r="M134">
            <v>0</v>
          </cell>
          <cell r="N134">
            <v>0</v>
          </cell>
        </row>
        <row r="135">
          <cell r="D135">
            <v>2043</v>
          </cell>
          <cell r="E135" t="str">
            <v>Wisewood Community Primary School</v>
          </cell>
          <cell r="G135">
            <v>164</v>
          </cell>
          <cell r="H135">
            <v>0.133333333333333</v>
          </cell>
          <cell r="I135">
            <v>12.099999999999945</v>
          </cell>
          <cell r="J135">
            <v>13.159999999999934</v>
          </cell>
          <cell r="K135">
            <v>0.14024390243902399</v>
          </cell>
          <cell r="L135">
            <v>1.0518292682926826</v>
          </cell>
          <cell r="M135">
            <v>8.024390243902399E-2</v>
          </cell>
          <cell r="N135">
            <v>12699.399999999936</v>
          </cell>
        </row>
        <row r="136">
          <cell r="D136">
            <v>2139</v>
          </cell>
          <cell r="E136" t="str">
            <v>Woodhouse West Primary School</v>
          </cell>
          <cell r="G136">
            <v>370</v>
          </cell>
          <cell r="H136">
            <v>0.11944444444444401</v>
          </cell>
          <cell r="I136">
            <v>21.459444444444287</v>
          </cell>
          <cell r="J136">
            <v>41.973441734417285</v>
          </cell>
          <cell r="K136">
            <v>0.17344173441734401</v>
          </cell>
          <cell r="L136">
            <v>1.4520703346568389</v>
          </cell>
          <cell r="M136">
            <v>0.11344173441734401</v>
          </cell>
          <cell r="N136">
            <v>40504.371273712677</v>
          </cell>
        </row>
        <row r="137">
          <cell r="D137">
            <v>2034</v>
          </cell>
          <cell r="E137" t="str">
            <v>Woodlands Primary School</v>
          </cell>
          <cell r="G137">
            <v>405</v>
          </cell>
          <cell r="H137">
            <v>0.106699751861042</v>
          </cell>
          <cell r="I137">
            <v>18.819999999999926</v>
          </cell>
          <cell r="J137">
            <v>17.700000000000124</v>
          </cell>
          <cell r="K137">
            <v>0.10370370370370401</v>
          </cell>
          <cell r="L137">
            <v>0.97192075796727417</v>
          </cell>
          <cell r="M137">
            <v>4.3703703703704008E-2</v>
          </cell>
          <cell r="N137">
            <v>17080.50000000012</v>
          </cell>
        </row>
        <row r="138">
          <cell r="D138">
            <v>2324</v>
          </cell>
          <cell r="E138" t="str">
            <v>Woodseats Primary School</v>
          </cell>
          <cell r="G138">
            <v>380</v>
          </cell>
          <cell r="H138">
            <v>0.101092896174863</v>
          </cell>
          <cell r="I138">
            <v>15.163278688524448</v>
          </cell>
          <cell r="J138">
            <v>14.395767195767204</v>
          </cell>
          <cell r="K138">
            <v>9.7883597883597906E-2</v>
          </cell>
          <cell r="L138">
            <v>0.96825396825397214</v>
          </cell>
          <cell r="M138">
            <v>3.7883597883597908E-2</v>
          </cell>
          <cell r="N138">
            <v>13891.915343915352</v>
          </cell>
        </row>
        <row r="139">
          <cell r="D139">
            <v>2327</v>
          </cell>
          <cell r="E139" t="str">
            <v>Woodthorpe Primary School</v>
          </cell>
          <cell r="G139">
            <v>404</v>
          </cell>
          <cell r="H139">
            <v>5.7934508816120903E-2</v>
          </cell>
          <cell r="I139">
            <v>0</v>
          </cell>
          <cell r="J139">
            <v>0</v>
          </cell>
          <cell r="K139">
            <v>5.6930693069306898E-2</v>
          </cell>
          <cell r="L139">
            <v>0.98267326732673221</v>
          </cell>
          <cell r="M139">
            <v>0</v>
          </cell>
          <cell r="N139">
            <v>0</v>
          </cell>
        </row>
        <row r="140">
          <cell r="D140">
            <v>2321</v>
          </cell>
          <cell r="E140" t="str">
            <v>Wybourn Community Primary &amp; Nursery School</v>
          </cell>
          <cell r="G140">
            <v>433</v>
          </cell>
          <cell r="H140">
            <v>3.3333333333333298E-2</v>
          </cell>
          <cell r="I140">
            <v>0</v>
          </cell>
          <cell r="J140">
            <v>0</v>
          </cell>
          <cell r="K140">
            <v>4.6189376443418001E-2</v>
          </cell>
          <cell r="L140">
            <v>1.3856812933025415</v>
          </cell>
          <cell r="M140">
            <v>0</v>
          </cell>
          <cell r="N140">
            <v>0</v>
          </cell>
        </row>
        <row r="141">
          <cell r="D141">
            <v>0</v>
          </cell>
          <cell r="E141">
            <v>0</v>
          </cell>
        </row>
        <row r="142">
          <cell r="D142">
            <v>0</v>
          </cell>
          <cell r="E142" t="str">
            <v>Total Primary</v>
          </cell>
          <cell r="G142">
            <v>43043</v>
          </cell>
          <cell r="I142">
            <v>653.86453675506095</v>
          </cell>
          <cell r="J142">
            <v>753.92216849541251</v>
          </cell>
          <cell r="M142">
            <v>1.7515558127812015E-2</v>
          </cell>
          <cell r="N142">
            <v>727534.892598073</v>
          </cell>
        </row>
        <row r="143">
          <cell r="D143">
            <v>0.54469374000000004</v>
          </cell>
          <cell r="E143">
            <v>0.64527133999999997</v>
          </cell>
          <cell r="K143">
            <v>52</v>
          </cell>
        </row>
        <row r="144">
          <cell r="D144">
            <v>5401</v>
          </cell>
          <cell r="E144" t="str">
            <v>All Saints' Catholic High School</v>
          </cell>
          <cell r="G144">
            <v>1035</v>
          </cell>
          <cell r="H144">
            <v>3.17919075144509E-2</v>
          </cell>
          <cell r="I144">
            <v>0</v>
          </cell>
          <cell r="J144">
            <v>0</v>
          </cell>
          <cell r="K144">
            <v>2.71844660194175E-2</v>
          </cell>
          <cell r="L144">
            <v>0.85507502206531316</v>
          </cell>
          <cell r="M144">
            <v>0</v>
          </cell>
          <cell r="N144">
            <v>0</v>
          </cell>
        </row>
        <row r="145">
          <cell r="D145">
            <v>4017</v>
          </cell>
          <cell r="E145" t="str">
            <v>Bradfield School</v>
          </cell>
          <cell r="G145">
            <v>1022</v>
          </cell>
          <cell r="H145">
            <v>1.9372693726937298E-2</v>
          </cell>
          <cell r="I145">
            <v>0</v>
          </cell>
          <cell r="J145">
            <v>0</v>
          </cell>
          <cell r="K145">
            <v>1.8627450980392202E-2</v>
          </cell>
          <cell r="L145">
            <v>0.96153127917833892</v>
          </cell>
          <cell r="M145">
            <v>0</v>
          </cell>
          <cell r="N145">
            <v>0</v>
          </cell>
        </row>
        <row r="146">
          <cell r="D146">
            <v>4000</v>
          </cell>
          <cell r="E146" t="str">
            <v>Chaucer School</v>
          </cell>
          <cell r="G146">
            <v>804</v>
          </cell>
          <cell r="H146">
            <v>7.7111383108935103E-2</v>
          </cell>
          <cell r="I146">
            <v>14.065556915544656</v>
          </cell>
          <cell r="J146">
            <v>36.07460674157312</v>
          </cell>
          <cell r="K146">
            <v>0.10486891385767801</v>
          </cell>
          <cell r="L146">
            <v>1.3599667082813167</v>
          </cell>
          <cell r="M146">
            <v>4.4868913857678008E-2</v>
          </cell>
          <cell r="N146">
            <v>49963.330337078769</v>
          </cell>
        </row>
        <row r="147">
          <cell r="D147">
            <v>6907</v>
          </cell>
          <cell r="E147" t="str">
            <v>E-Act Parkwood Academy</v>
          </cell>
          <cell r="G147">
            <v>856</v>
          </cell>
          <cell r="H147">
            <v>0.11495673671199</v>
          </cell>
          <cell r="I147">
            <v>44.679826946847868</v>
          </cell>
          <cell r="J147">
            <v>41.857798594848127</v>
          </cell>
          <cell r="K147">
            <v>0.108899297423888</v>
          </cell>
          <cell r="L147">
            <v>0.94730679156909114</v>
          </cell>
          <cell r="M147">
            <v>4.8899297423888002E-2</v>
          </cell>
          <cell r="N147">
            <v>57973.051053864656</v>
          </cell>
        </row>
        <row r="148">
          <cell r="D148">
            <v>4012</v>
          </cell>
          <cell r="E148" t="str">
            <v>Ecclesfield School</v>
          </cell>
          <cell r="G148">
            <v>1712</v>
          </cell>
          <cell r="H148">
            <v>3.0921820303383901E-2</v>
          </cell>
          <cell r="I148">
            <v>0</v>
          </cell>
          <cell r="J148">
            <v>0</v>
          </cell>
          <cell r="K148">
            <v>3.5067212156633498E-2</v>
          </cell>
          <cell r="L148">
            <v>1.1340604082352794</v>
          </cell>
          <cell r="M148">
            <v>0</v>
          </cell>
          <cell r="N148">
            <v>0</v>
          </cell>
        </row>
        <row r="149">
          <cell r="D149">
            <v>4280</v>
          </cell>
          <cell r="E149" t="str">
            <v>Fir Vale School</v>
          </cell>
          <cell r="G149">
            <v>978</v>
          </cell>
          <cell r="H149">
            <v>0.12536728697355501</v>
          </cell>
          <cell r="I149">
            <v>67.06683643486744</v>
          </cell>
          <cell r="J149">
            <v>37.615384615384656</v>
          </cell>
          <cell r="K149">
            <v>9.8461538461538503E-2</v>
          </cell>
          <cell r="L149">
            <v>0.78538461538461779</v>
          </cell>
          <cell r="M149">
            <v>3.8461538461538505E-2</v>
          </cell>
          <cell r="N149">
            <v>52097.307692307746</v>
          </cell>
        </row>
        <row r="150">
          <cell r="D150">
            <v>4003</v>
          </cell>
          <cell r="E150" t="str">
            <v>Firth Park Academy</v>
          </cell>
          <cell r="G150">
            <v>1169</v>
          </cell>
          <cell r="H150">
            <v>4.6768707482993201E-2</v>
          </cell>
          <cell r="I150">
            <v>0</v>
          </cell>
          <cell r="J150">
            <v>0</v>
          </cell>
          <cell r="K150">
            <v>4.71698113207547E-2</v>
          </cell>
          <cell r="L150">
            <v>1.0085763293310459</v>
          </cell>
          <cell r="M150">
            <v>0</v>
          </cell>
          <cell r="N150">
            <v>0</v>
          </cell>
        </row>
        <row r="151">
          <cell r="D151">
            <v>4007</v>
          </cell>
          <cell r="E151" t="str">
            <v>Forge Valley School</v>
          </cell>
          <cell r="G151">
            <v>1281</v>
          </cell>
          <cell r="H151">
            <v>3.61067503924647E-2</v>
          </cell>
          <cell r="I151">
            <v>0</v>
          </cell>
          <cell r="J151">
            <v>0</v>
          </cell>
          <cell r="K151">
            <v>3.3593749999999999E-2</v>
          </cell>
          <cell r="L151">
            <v>0.93040081521739071</v>
          </cell>
          <cell r="M151">
            <v>0</v>
          </cell>
          <cell r="N151">
            <v>0</v>
          </cell>
        </row>
        <row r="152">
          <cell r="D152">
            <v>4278</v>
          </cell>
          <cell r="E152" t="str">
            <v>Handsworth Grange Community Sports College</v>
          </cell>
          <cell r="G152">
            <v>998</v>
          </cell>
          <cell r="H152">
            <v>1.5151515151515201E-2</v>
          </cell>
          <cell r="I152">
            <v>0</v>
          </cell>
          <cell r="J152">
            <v>0</v>
          </cell>
          <cell r="K152">
            <v>3.5070140280561102E-2</v>
          </cell>
          <cell r="L152">
            <v>2.3146292585170252</v>
          </cell>
          <cell r="M152">
            <v>0</v>
          </cell>
          <cell r="N152">
            <v>0</v>
          </cell>
        </row>
        <row r="153">
          <cell r="D153">
            <v>4257</v>
          </cell>
          <cell r="E153" t="str">
            <v>High Storrs School</v>
          </cell>
          <cell r="G153">
            <v>1204</v>
          </cell>
          <cell r="H153">
            <v>1.6638935108153102E-2</v>
          </cell>
          <cell r="I153">
            <v>0</v>
          </cell>
          <cell r="J153">
            <v>0</v>
          </cell>
          <cell r="K153">
            <v>1.2500000000000001E-2</v>
          </cell>
          <cell r="L153">
            <v>0.75124999999999897</v>
          </cell>
          <cell r="M153">
            <v>0</v>
          </cell>
          <cell r="N153">
            <v>0</v>
          </cell>
        </row>
        <row r="154">
          <cell r="D154">
            <v>4230</v>
          </cell>
          <cell r="E154" t="str">
            <v>King Ecgbert School</v>
          </cell>
          <cell r="G154">
            <v>1112</v>
          </cell>
          <cell r="H154">
            <v>3.27408793264733E-2</v>
          </cell>
          <cell r="I154">
            <v>0</v>
          </cell>
          <cell r="J154">
            <v>0</v>
          </cell>
          <cell r="K154">
            <v>2.96762589928058E-2</v>
          </cell>
          <cell r="L154">
            <v>0.90639773895169828</v>
          </cell>
          <cell r="M154">
            <v>0</v>
          </cell>
          <cell r="N154">
            <v>0</v>
          </cell>
        </row>
        <row r="155">
          <cell r="D155">
            <v>4259</v>
          </cell>
          <cell r="E155" t="str">
            <v>King Edward VII School</v>
          </cell>
          <cell r="G155">
            <v>1162</v>
          </cell>
          <cell r="H155">
            <v>5.4195804195804199E-2</v>
          </cell>
          <cell r="I155">
            <v>0</v>
          </cell>
          <cell r="J155">
            <v>0</v>
          </cell>
          <cell r="K155">
            <v>5.6896551724137899E-2</v>
          </cell>
          <cell r="L155">
            <v>1.0498331479421572</v>
          </cell>
          <cell r="M155">
            <v>0</v>
          </cell>
          <cell r="N155">
            <v>0</v>
          </cell>
        </row>
        <row r="156">
          <cell r="D156">
            <v>4279</v>
          </cell>
          <cell r="E156" t="str">
            <v>Meadowhead School Academy Trust</v>
          </cell>
          <cell r="G156">
            <v>1629</v>
          </cell>
          <cell r="H156">
            <v>3.9167686658506701E-2</v>
          </cell>
          <cell r="I156">
            <v>0</v>
          </cell>
          <cell r="J156">
            <v>0</v>
          </cell>
          <cell r="K156">
            <v>3.3149171270718203E-2</v>
          </cell>
          <cell r="L156">
            <v>0.84633977900552482</v>
          </cell>
          <cell r="M156">
            <v>0</v>
          </cell>
          <cell r="N156">
            <v>0</v>
          </cell>
        </row>
        <row r="157">
          <cell r="D157">
            <v>4015</v>
          </cell>
          <cell r="E157" t="str">
            <v>Mercia School</v>
          </cell>
          <cell r="G157">
            <v>920</v>
          </cell>
          <cell r="H157">
            <v>2.0166073546856501E-2</v>
          </cell>
          <cell r="I157">
            <v>0</v>
          </cell>
          <cell r="J157">
            <v>0</v>
          </cell>
          <cell r="K157">
            <v>2.7173913043478298E-2</v>
          </cell>
          <cell r="L157">
            <v>1.3475063938618921</v>
          </cell>
          <cell r="M157">
            <v>0</v>
          </cell>
          <cell r="N157">
            <v>0</v>
          </cell>
        </row>
        <row r="158">
          <cell r="D158">
            <v>4008</v>
          </cell>
          <cell r="E158" t="str">
            <v>Newfield Secondary School</v>
          </cell>
          <cell r="G158">
            <v>1061</v>
          </cell>
          <cell r="H158">
            <v>3.2660902977905901E-2</v>
          </cell>
          <cell r="I158">
            <v>0</v>
          </cell>
          <cell r="J158">
            <v>0</v>
          </cell>
          <cell r="K158">
            <v>4.0527803958529701E-2</v>
          </cell>
          <cell r="L158">
            <v>1.240865997671452</v>
          </cell>
          <cell r="M158">
            <v>0</v>
          </cell>
          <cell r="N158">
            <v>0</v>
          </cell>
        </row>
        <row r="159">
          <cell r="D159">
            <v>5400</v>
          </cell>
          <cell r="E159" t="str">
            <v>Notre Dame High School</v>
          </cell>
          <cell r="G159">
            <v>1060</v>
          </cell>
          <cell r="H159">
            <v>9.4250706880301596E-3</v>
          </cell>
          <cell r="I159">
            <v>0</v>
          </cell>
          <cell r="J159">
            <v>0</v>
          </cell>
          <cell r="K159">
            <v>1.8009478672985801E-2</v>
          </cell>
          <cell r="L159">
            <v>1.9108056872037937</v>
          </cell>
          <cell r="M159">
            <v>0</v>
          </cell>
          <cell r="N159">
            <v>0</v>
          </cell>
        </row>
        <row r="160">
          <cell r="D160">
            <v>4006</v>
          </cell>
          <cell r="E160" t="str">
            <v>Outwood Academy City</v>
          </cell>
          <cell r="G160">
            <v>1177</v>
          </cell>
          <cell r="H160">
            <v>5.3571428571428603E-2</v>
          </cell>
          <cell r="I160">
            <v>0</v>
          </cell>
          <cell r="J160">
            <v>12.592095400340718</v>
          </cell>
          <cell r="K160">
            <v>7.06984667802385E-2</v>
          </cell>
          <cell r="L160">
            <v>1.3197047132311179</v>
          </cell>
          <cell r="M160">
            <v>1.0698466780238503E-2</v>
          </cell>
          <cell r="N160">
            <v>17440.052129471893</v>
          </cell>
        </row>
        <row r="161">
          <cell r="D161">
            <v>6905</v>
          </cell>
          <cell r="E161" t="str">
            <v>Sheffield Park Academy</v>
          </cell>
          <cell r="G161">
            <v>1096</v>
          </cell>
          <cell r="H161">
            <v>6.2381852551984897E-2</v>
          </cell>
          <cell r="I161">
            <v>2.5247637051039931</v>
          </cell>
          <cell r="J161">
            <v>1.6706703397612734</v>
          </cell>
          <cell r="K161">
            <v>6.1524334251606999E-2</v>
          </cell>
          <cell r="L161">
            <v>0.98625372179091186</v>
          </cell>
          <cell r="M161">
            <v>1.5243342516070013E-3</v>
          </cell>
          <cell r="N161">
            <v>2313.8784205693637</v>
          </cell>
        </row>
        <row r="162">
          <cell r="D162">
            <v>6906</v>
          </cell>
          <cell r="E162" t="str">
            <v>Sheffield Springs Academy</v>
          </cell>
          <cell r="G162">
            <v>1047</v>
          </cell>
          <cell r="H162">
            <v>7.3403241182078194E-2</v>
          </cell>
          <cell r="I162">
            <v>14.127016205910419</v>
          </cell>
          <cell r="J162">
            <v>5.3101435406698245</v>
          </cell>
          <cell r="K162">
            <v>6.5071770334928197E-2</v>
          </cell>
          <cell r="L162">
            <v>0.88649723482259291</v>
          </cell>
          <cell r="M162">
            <v>5.0717703349281995E-3</v>
          </cell>
          <cell r="N162">
            <v>7354.5488038277072</v>
          </cell>
        </row>
        <row r="163">
          <cell r="D163">
            <v>4229</v>
          </cell>
          <cell r="E163" t="str">
            <v>Silverdale School</v>
          </cell>
          <cell r="G163">
            <v>1017</v>
          </cell>
          <cell r="H163">
            <v>2.06896551724138E-2</v>
          </cell>
          <cell r="I163">
            <v>0</v>
          </cell>
          <cell r="J163">
            <v>0</v>
          </cell>
          <cell r="K163">
            <v>2.6653504442250699E-2</v>
          </cell>
          <cell r="L163">
            <v>1.2882527147087834</v>
          </cell>
          <cell r="M163">
            <v>0</v>
          </cell>
          <cell r="N163">
            <v>0</v>
          </cell>
        </row>
        <row r="164">
          <cell r="D164">
            <v>4271</v>
          </cell>
          <cell r="E164" t="str">
            <v>Stocksbridge High School</v>
          </cell>
          <cell r="G164">
            <v>796</v>
          </cell>
          <cell r="H164">
            <v>1.38713745271122E-2</v>
          </cell>
          <cell r="I164">
            <v>0</v>
          </cell>
          <cell r="J164">
            <v>0</v>
          </cell>
          <cell r="K164">
            <v>3.29113924050633E-2</v>
          </cell>
          <cell r="L164">
            <v>2.3726121979286598</v>
          </cell>
          <cell r="M164">
            <v>0</v>
          </cell>
          <cell r="N164">
            <v>0</v>
          </cell>
        </row>
        <row r="165">
          <cell r="D165">
            <v>4234</v>
          </cell>
          <cell r="E165" t="str">
            <v>Tapton School</v>
          </cell>
          <cell r="G165">
            <v>1322</v>
          </cell>
          <cell r="H165">
            <v>2.40420736288505E-2</v>
          </cell>
          <cell r="I165">
            <v>0</v>
          </cell>
          <cell r="J165">
            <v>0</v>
          </cell>
          <cell r="K165">
            <v>2.64950794852385E-2</v>
          </cell>
          <cell r="L165">
            <v>1.1020297123391383</v>
          </cell>
          <cell r="M165">
            <v>0</v>
          </cell>
          <cell r="N165">
            <v>0</v>
          </cell>
        </row>
        <row r="166">
          <cell r="D166">
            <v>4276</v>
          </cell>
          <cell r="E166" t="str">
            <v>The Birley Academy</v>
          </cell>
          <cell r="G166">
            <v>1105</v>
          </cell>
          <cell r="H166">
            <v>4.8462255358807098E-2</v>
          </cell>
          <cell r="I166">
            <v>0</v>
          </cell>
          <cell r="J166">
            <v>14.994277929155274</v>
          </cell>
          <cell r="K166">
            <v>7.35694822888283E-2</v>
          </cell>
          <cell r="L166">
            <v>1.518077971075245</v>
          </cell>
          <cell r="M166">
            <v>1.3569482288828302E-2</v>
          </cell>
          <cell r="N166">
            <v>20767.074931880055</v>
          </cell>
        </row>
        <row r="167">
          <cell r="D167">
            <v>4004</v>
          </cell>
          <cell r="E167" t="str">
            <v>UTC Sheffield City Centre</v>
          </cell>
          <cell r="G167">
            <v>302</v>
          </cell>
          <cell r="H167">
            <v>1.3333333333333299E-2</v>
          </cell>
          <cell r="I167">
            <v>0</v>
          </cell>
          <cell r="J167">
            <v>0</v>
          </cell>
          <cell r="K167">
            <v>1.3245033112582801E-2</v>
          </cell>
          <cell r="L167">
            <v>0.99337748344371257</v>
          </cell>
          <cell r="M167">
            <v>0</v>
          </cell>
          <cell r="N167">
            <v>0</v>
          </cell>
        </row>
        <row r="168">
          <cell r="D168">
            <v>4010</v>
          </cell>
          <cell r="E168" t="str">
            <v>UTC Sheffield Olympic Legacy Park</v>
          </cell>
          <cell r="G168">
            <v>287</v>
          </cell>
          <cell r="H168">
            <v>3.35570469798658E-2</v>
          </cell>
          <cell r="I168">
            <v>0</v>
          </cell>
          <cell r="J168">
            <v>0</v>
          </cell>
          <cell r="K168">
            <v>3.8869257950529999E-2</v>
          </cell>
          <cell r="L168">
            <v>1.1583038869257931</v>
          </cell>
          <cell r="M168">
            <v>0</v>
          </cell>
          <cell r="N168">
            <v>0</v>
          </cell>
        </row>
        <row r="169">
          <cell r="D169">
            <v>4013</v>
          </cell>
          <cell r="E169" t="str">
            <v>Westfield School</v>
          </cell>
          <cell r="G169">
            <v>1327</v>
          </cell>
          <cell r="H169">
            <v>1.6781083142639201E-2</v>
          </cell>
          <cell r="I169">
            <v>0</v>
          </cell>
          <cell r="J169">
            <v>0</v>
          </cell>
          <cell r="K169">
            <v>2.48868778280543E-2</v>
          </cell>
          <cell r="L169">
            <v>1.4830316742081453</v>
          </cell>
          <cell r="M169">
            <v>0</v>
          </cell>
          <cell r="N169">
            <v>0</v>
          </cell>
        </row>
        <row r="170">
          <cell r="D170">
            <v>4016</v>
          </cell>
          <cell r="E170" t="str">
            <v>Yewlands Academy</v>
          </cell>
          <cell r="G170">
            <v>916</v>
          </cell>
          <cell r="H170">
            <v>2.1231422505307899E-2</v>
          </cell>
          <cell r="I170">
            <v>0</v>
          </cell>
          <cell r="J170">
            <v>0</v>
          </cell>
          <cell r="K170">
            <v>1.9693654266958401E-2</v>
          </cell>
          <cell r="L170">
            <v>0.92757111597373876</v>
          </cell>
          <cell r="M170">
            <v>0</v>
          </cell>
          <cell r="N170">
            <v>0</v>
          </cell>
        </row>
        <row r="172">
          <cell r="E172" t="str">
            <v>Total Secondary</v>
          </cell>
          <cell r="G172">
            <v>28395</v>
          </cell>
          <cell r="I172">
            <v>142.46400020827437</v>
          </cell>
          <cell r="J172">
            <v>150.11497716173301</v>
          </cell>
          <cell r="M172">
            <v>5.2866693841075191E-3</v>
          </cell>
          <cell r="N172">
            <v>207909.24336900018</v>
          </cell>
        </row>
        <row r="174">
          <cell r="E174" t="str">
            <v>Middle Deemed Secondary</v>
          </cell>
        </row>
        <row r="176">
          <cell r="D176">
            <v>4014</v>
          </cell>
          <cell r="E176" t="str">
            <v>Astrea Academy Sheffield</v>
          </cell>
          <cell r="G176">
            <v>1003</v>
          </cell>
          <cell r="H176">
            <v>0.10238043425697554</v>
          </cell>
          <cell r="I176">
            <v>22.450619469026485</v>
          </cell>
          <cell r="J176">
            <v>22.904724005134788</v>
          </cell>
          <cell r="K176">
            <v>8.0478594495645206E-2</v>
          </cell>
          <cell r="L176">
            <v>0.78607397086872499</v>
          </cell>
          <cell r="M176">
            <v>2.2836215359057617E-2</v>
          </cell>
          <cell r="N176">
            <v>30202.642747111688</v>
          </cell>
        </row>
        <row r="177">
          <cell r="D177">
            <v>4225</v>
          </cell>
          <cell r="E177" t="str">
            <v>Hinde House 2-16 Academy</v>
          </cell>
          <cell r="G177">
            <v>1369</v>
          </cell>
          <cell r="H177">
            <v>5.112708900116595E-2</v>
          </cell>
          <cell r="I177">
            <v>1.2000000000000379</v>
          </cell>
          <cell r="J177">
            <v>5.9524921135646887</v>
          </cell>
          <cell r="K177">
            <v>5.9565336083474904E-2</v>
          </cell>
          <cell r="L177">
            <v>1.165044543844781</v>
          </cell>
          <cell r="M177">
            <v>4.348058519769678E-3</v>
          </cell>
          <cell r="N177">
            <v>8244.2015772870946</v>
          </cell>
        </row>
        <row r="178">
          <cell r="D178">
            <v>4005</v>
          </cell>
          <cell r="E178" t="str">
            <v>Oasis Academy Don Valley</v>
          </cell>
          <cell r="G178">
            <v>1092</v>
          </cell>
          <cell r="H178">
            <v>5.0890901124580099E-2</v>
          </cell>
          <cell r="I178">
            <v>2.4000000000000137</v>
          </cell>
          <cell r="J178">
            <v>0</v>
          </cell>
          <cell r="K178">
            <v>4.5798703276619848E-2</v>
          </cell>
          <cell r="L178">
            <v>0.8999389333764275</v>
          </cell>
          <cell r="M178">
            <v>0</v>
          </cell>
          <cell r="N178">
            <v>0</v>
          </cell>
        </row>
        <row r="179">
          <cell r="D179">
            <v>0</v>
          </cell>
          <cell r="E179">
            <v>0</v>
          </cell>
        </row>
        <row r="180">
          <cell r="D180">
            <v>0</v>
          </cell>
          <cell r="E180" t="str">
            <v>Total Middle Deemed Secondary</v>
          </cell>
          <cell r="G180">
            <v>3464</v>
          </cell>
          <cell r="I180">
            <v>26.050619469026536</v>
          </cell>
          <cell r="J180">
            <v>28.857216118699476</v>
          </cell>
          <cell r="M180">
            <v>8.3306051150980019E-3</v>
          </cell>
          <cell r="N180">
            <v>38446.844324398786</v>
          </cell>
        </row>
        <row r="181">
          <cell r="E181">
            <v>0</v>
          </cell>
        </row>
        <row r="182">
          <cell r="E182" t="str">
            <v>TOTAL ALL SCHOOLS</v>
          </cell>
          <cell r="G182">
            <v>74902</v>
          </cell>
          <cell r="I182">
            <v>822.37915643236192</v>
          </cell>
          <cell r="J182">
            <v>932.89436177584503</v>
          </cell>
          <cell r="M182">
            <v>1.2454865848386492E-2</v>
          </cell>
          <cell r="N182">
            <v>973890.98029147193</v>
          </cell>
        </row>
        <row r="183">
          <cell r="G183">
            <v>0</v>
          </cell>
        </row>
        <row r="184">
          <cell r="D184">
            <v>4014</v>
          </cell>
          <cell r="E184" t="str">
            <v>Astrea Academy - Woodside x 7/12</v>
          </cell>
          <cell r="G184">
            <v>223</v>
          </cell>
          <cell r="H184">
            <v>0.146017699115044</v>
          </cell>
          <cell r="I184">
            <v>22.450619469026485</v>
          </cell>
          <cell r="J184">
            <v>3.6199999999999908</v>
          </cell>
          <cell r="K184">
            <v>7.6233183856502199E-2</v>
          </cell>
          <cell r="M184">
            <v>1.6233183856502201E-2</v>
          </cell>
          <cell r="N184">
            <v>3493.2999999999911</v>
          </cell>
        </row>
        <row r="185">
          <cell r="D185">
            <v>4014</v>
          </cell>
          <cell r="E185" t="str">
            <v>Astrea Academy - Woodside x 7/12</v>
          </cell>
          <cell r="G185">
            <v>780</v>
          </cell>
          <cell r="H185">
            <v>5.87431693989071E-2</v>
          </cell>
          <cell r="I185">
            <v>0</v>
          </cell>
          <cell r="J185">
            <v>19.284724005134798</v>
          </cell>
          <cell r="K185">
            <v>8.47240051347882E-2</v>
          </cell>
          <cell r="M185">
            <v>2.4724005134788202E-2</v>
          </cell>
          <cell r="N185">
            <v>26709.342747111696</v>
          </cell>
        </row>
        <row r="186">
          <cell r="G186">
            <v>1003</v>
          </cell>
          <cell r="H186">
            <v>0.10238043425697554</v>
          </cell>
          <cell r="I186">
            <v>22.450619469026485</v>
          </cell>
          <cell r="J186">
            <v>22.904724005134788</v>
          </cell>
          <cell r="K186">
            <v>8.0478594495645206E-2</v>
          </cell>
          <cell r="M186">
            <v>2.2836215359057617E-2</v>
          </cell>
          <cell r="N186">
            <v>30202.642747111688</v>
          </cell>
        </row>
        <row r="188">
          <cell r="D188">
            <v>4225</v>
          </cell>
          <cell r="E188" t="str">
            <v>Hinde House 3-16 School</v>
          </cell>
          <cell r="G188">
            <v>416</v>
          </cell>
          <cell r="H188">
            <v>4.09638554216867E-2</v>
          </cell>
          <cell r="I188">
            <v>0</v>
          </cell>
          <cell r="J188">
            <v>0</v>
          </cell>
          <cell r="K188">
            <v>5.2884615384615398E-2</v>
          </cell>
          <cell r="M188">
            <v>0</v>
          </cell>
          <cell r="N188">
            <v>0</v>
          </cell>
        </row>
        <row r="189">
          <cell r="D189">
            <v>4225</v>
          </cell>
          <cell r="E189" t="str">
            <v>Hinde House 3-16 School</v>
          </cell>
          <cell r="G189">
            <v>953</v>
          </cell>
          <cell r="H189">
            <v>6.12903225806452E-2</v>
          </cell>
          <cell r="I189">
            <v>1.2000000000000379</v>
          </cell>
          <cell r="J189">
            <v>5.9524921135646887</v>
          </cell>
          <cell r="K189">
            <v>6.6246056782334403E-2</v>
          </cell>
          <cell r="M189">
            <v>6.2460567823344054E-3</v>
          </cell>
          <cell r="N189">
            <v>8244.2015772870946</v>
          </cell>
        </row>
        <row r="190">
          <cell r="G190">
            <v>1369</v>
          </cell>
          <cell r="H190">
            <v>5.112708900116595E-2</v>
          </cell>
          <cell r="I190">
            <v>1.2000000000000379</v>
          </cell>
          <cell r="J190">
            <v>5.9524921135646887</v>
          </cell>
          <cell r="K190">
            <v>5.9565336083474904E-2</v>
          </cell>
          <cell r="M190">
            <v>4.348058519769678E-3</v>
          </cell>
          <cell r="N190">
            <v>8244.2015772870946</v>
          </cell>
        </row>
        <row r="192">
          <cell r="D192">
            <v>4005</v>
          </cell>
          <cell r="E192" t="str">
            <v>Oasis Academy Don Valley</v>
          </cell>
          <cell r="G192">
            <v>403</v>
          </cell>
          <cell r="H192">
            <v>6.5853658536585397E-2</v>
          </cell>
          <cell r="I192">
            <v>2.4000000000000137</v>
          </cell>
          <cell r="J192">
            <v>0</v>
          </cell>
          <cell r="K192">
            <v>5.22388059701493E-2</v>
          </cell>
          <cell r="M192">
            <v>0</v>
          </cell>
          <cell r="N192">
            <v>0</v>
          </cell>
        </row>
        <row r="193">
          <cell r="D193">
            <v>4005</v>
          </cell>
          <cell r="E193" t="str">
            <v>Oasis Academy Don Valley</v>
          </cell>
          <cell r="G193">
            <v>689</v>
          </cell>
          <cell r="H193">
            <v>3.59281437125748E-2</v>
          </cell>
          <cell r="I193">
            <v>0</v>
          </cell>
          <cell r="J193">
            <v>0</v>
          </cell>
          <cell r="K193">
            <v>3.9358600583090403E-2</v>
          </cell>
          <cell r="M193">
            <v>0</v>
          </cell>
          <cell r="N193">
            <v>0</v>
          </cell>
        </row>
        <row r="194">
          <cell r="G194">
            <v>1092</v>
          </cell>
          <cell r="H194">
            <v>5.0890901124580099E-2</v>
          </cell>
          <cell r="I194">
            <v>2.4000000000000137</v>
          </cell>
          <cell r="J194">
            <v>0</v>
          </cell>
          <cell r="K194">
            <v>4.5798703276619848E-2</v>
          </cell>
          <cell r="M194">
            <v>0</v>
          </cell>
          <cell r="N194">
            <v>0</v>
          </cell>
        </row>
        <row r="196">
          <cell r="H196" t="str">
            <v>Primary</v>
          </cell>
          <cell r="K196">
            <v>965</v>
          </cell>
          <cell r="M196">
            <v>757.54216849541251</v>
          </cell>
          <cell r="N196">
            <v>731028.19259807304</v>
          </cell>
        </row>
        <row r="197">
          <cell r="H197" t="str">
            <v>Secondary</v>
          </cell>
          <cell r="K197">
            <v>1385</v>
          </cell>
          <cell r="M197">
            <v>175.35219328043249</v>
          </cell>
          <cell r="N197">
            <v>242862.787693399</v>
          </cell>
        </row>
        <row r="198">
          <cell r="M198">
            <v>932.89436177584503</v>
          </cell>
          <cell r="N198">
            <v>973890.98029147205</v>
          </cell>
        </row>
        <row r="199">
          <cell r="N199">
            <v>0</v>
          </cell>
        </row>
      </sheetData>
      <sheetData sheetId="22"/>
      <sheetData sheetId="23"/>
      <sheetData sheetId="24">
        <row r="1">
          <cell r="E1" t="str">
            <v>FSM Funding</v>
          </cell>
          <cell r="G1" t="str">
            <v>2025-26</v>
          </cell>
          <cell r="I1" t="str">
            <v>FSM</v>
          </cell>
          <cell r="N1" t="str">
            <v>Ever6</v>
          </cell>
        </row>
        <row r="2">
          <cell r="G2" t="str">
            <v>2024-25</v>
          </cell>
          <cell r="H2" t="str">
            <v>2025-26</v>
          </cell>
          <cell r="I2" t="str">
            <v>25-26 Min</v>
          </cell>
          <cell r="J2" t="str">
            <v>25-26 Max</v>
          </cell>
          <cell r="K2" t="str">
            <v>NFF to use</v>
          </cell>
          <cell r="L2" t="str">
            <v>2024-25</v>
          </cell>
          <cell r="M2" t="str">
            <v>2025-26</v>
          </cell>
          <cell r="N2" t="str">
            <v>25-26 Min</v>
          </cell>
        </row>
        <row r="3">
          <cell r="F3" t="str">
            <v>Primary</v>
          </cell>
          <cell r="G3">
            <v>441</v>
          </cell>
          <cell r="H3">
            <v>495</v>
          </cell>
          <cell r="I3">
            <v>450.9</v>
          </cell>
          <cell r="J3">
            <v>507.38</v>
          </cell>
          <cell r="K3">
            <v>450.9</v>
          </cell>
          <cell r="L3">
            <v>738</v>
          </cell>
          <cell r="M3">
            <v>1060</v>
          </cell>
          <cell r="N3">
            <v>986.2</v>
          </cell>
        </row>
        <row r="4">
          <cell r="F4" t="str">
            <v>Secondary</v>
          </cell>
          <cell r="G4">
            <v>490</v>
          </cell>
          <cell r="H4">
            <v>495</v>
          </cell>
          <cell r="I4">
            <v>482.63</v>
          </cell>
          <cell r="J4">
            <v>507.38</v>
          </cell>
          <cell r="K4">
            <v>490</v>
          </cell>
          <cell r="L4">
            <v>1200</v>
          </cell>
          <cell r="M4">
            <v>1555</v>
          </cell>
          <cell r="N4">
            <v>1516.13</v>
          </cell>
        </row>
        <row r="5">
          <cell r="H5">
            <v>25</v>
          </cell>
          <cell r="K5">
            <v>26</v>
          </cell>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8">
          <cell r="E8">
            <v>2001</v>
          </cell>
          <cell r="F8" t="str">
            <v>Abbey Lane Primary School</v>
          </cell>
          <cell r="G8">
            <v>534</v>
          </cell>
          <cell r="H8">
            <v>0.15543071161048699</v>
          </cell>
          <cell r="I8">
            <v>83.000000000000057</v>
          </cell>
          <cell r="J8">
            <v>37424.700000000026</v>
          </cell>
          <cell r="K8">
            <v>0.15543071161048699</v>
          </cell>
          <cell r="L8">
            <v>83.000000000000057</v>
          </cell>
          <cell r="M8">
            <v>81854.600000000064</v>
          </cell>
          <cell r="N8">
            <v>119279.30000000009</v>
          </cell>
        </row>
        <row r="9">
          <cell r="E9">
            <v>2046</v>
          </cell>
          <cell r="F9" t="str">
            <v>Abbeyfield Primary Academy</v>
          </cell>
          <cell r="G9">
            <v>392</v>
          </cell>
          <cell r="H9">
            <v>0.44642857142857101</v>
          </cell>
          <cell r="I9">
            <v>174.99999999999983</v>
          </cell>
          <cell r="J9">
            <v>78907.499999999913</v>
          </cell>
          <cell r="K9">
            <v>0.44642857142857101</v>
          </cell>
          <cell r="L9">
            <v>174.99999999999983</v>
          </cell>
          <cell r="M9">
            <v>172584.99999999983</v>
          </cell>
          <cell r="N9">
            <v>251492.49999999974</v>
          </cell>
        </row>
        <row r="10">
          <cell r="E10">
            <v>2048</v>
          </cell>
          <cell r="F10" t="str">
            <v>Acres Hill Community Primary School</v>
          </cell>
          <cell r="G10">
            <v>209</v>
          </cell>
          <cell r="H10">
            <v>0.492822966507177</v>
          </cell>
          <cell r="I10">
            <v>102.99999999999999</v>
          </cell>
          <cell r="J10">
            <v>46442.69999999999</v>
          </cell>
          <cell r="K10">
            <v>0.497607655502392</v>
          </cell>
          <cell r="L10">
            <v>103.99999999999993</v>
          </cell>
          <cell r="M10">
            <v>102564.79999999993</v>
          </cell>
          <cell r="N10">
            <v>149007.49999999991</v>
          </cell>
        </row>
        <row r="11">
          <cell r="E11">
            <v>2342</v>
          </cell>
          <cell r="F11" t="str">
            <v>Angram Bank Primary School</v>
          </cell>
          <cell r="G11">
            <v>187</v>
          </cell>
          <cell r="H11">
            <v>0.45989304812834197</v>
          </cell>
          <cell r="I11">
            <v>85.999999999999943</v>
          </cell>
          <cell r="J11">
            <v>38777.399999999972</v>
          </cell>
          <cell r="K11">
            <v>0.45989304812834197</v>
          </cell>
          <cell r="L11">
            <v>85.999999999999943</v>
          </cell>
          <cell r="M11">
            <v>84813.199999999953</v>
          </cell>
          <cell r="N11">
            <v>123590.59999999992</v>
          </cell>
        </row>
        <row r="12">
          <cell r="E12">
            <v>2343</v>
          </cell>
          <cell r="F12" t="str">
            <v>Anns Grove Primary School</v>
          </cell>
          <cell r="G12">
            <v>372</v>
          </cell>
          <cell r="H12">
            <v>0.34946236559139798</v>
          </cell>
          <cell r="I12">
            <v>130.00000000000006</v>
          </cell>
          <cell r="J12">
            <v>58617.000000000022</v>
          </cell>
          <cell r="K12">
            <v>0.34946236559139798</v>
          </cell>
          <cell r="L12">
            <v>130.00000000000006</v>
          </cell>
          <cell r="M12">
            <v>128206.00000000006</v>
          </cell>
          <cell r="N12">
            <v>186823.00000000009</v>
          </cell>
        </row>
        <row r="13">
          <cell r="E13">
            <v>3429</v>
          </cell>
          <cell r="F13" t="str">
            <v>Arbourthorne Community Primary School</v>
          </cell>
          <cell r="G13">
            <v>419</v>
          </cell>
          <cell r="H13">
            <v>0.68735083532219599</v>
          </cell>
          <cell r="I13">
            <v>288.00000000000011</v>
          </cell>
          <cell r="J13">
            <v>129859.20000000004</v>
          </cell>
          <cell r="K13">
            <v>0.68735083532219599</v>
          </cell>
          <cell r="L13">
            <v>288.00000000000011</v>
          </cell>
          <cell r="M13">
            <v>284025.60000000015</v>
          </cell>
          <cell r="N13">
            <v>413884.80000000016</v>
          </cell>
        </row>
        <row r="14">
          <cell r="E14">
            <v>2340</v>
          </cell>
          <cell r="F14" t="str">
            <v>Athelstan Primary School</v>
          </cell>
          <cell r="G14">
            <v>606</v>
          </cell>
          <cell r="H14">
            <v>0.32013201320132001</v>
          </cell>
          <cell r="I14">
            <v>193.99999999999991</v>
          </cell>
          <cell r="J14">
            <v>87474.599999999962</v>
          </cell>
          <cell r="K14">
            <v>0.32013201320132001</v>
          </cell>
          <cell r="L14">
            <v>193.99999999999991</v>
          </cell>
          <cell r="M14">
            <v>191322.79999999993</v>
          </cell>
          <cell r="N14">
            <v>278797.39999999991</v>
          </cell>
        </row>
        <row r="15">
          <cell r="E15">
            <v>2281</v>
          </cell>
          <cell r="F15" t="str">
            <v>Ballifield Primary School</v>
          </cell>
          <cell r="G15">
            <v>413</v>
          </cell>
          <cell r="H15">
            <v>0.17433414043583501</v>
          </cell>
          <cell r="I15">
            <v>71.999999999999858</v>
          </cell>
          <cell r="J15">
            <v>32464.799999999934</v>
          </cell>
          <cell r="K15">
            <v>0.17433414043583501</v>
          </cell>
          <cell r="L15">
            <v>71.999999999999858</v>
          </cell>
          <cell r="M15">
            <v>71006.399999999863</v>
          </cell>
          <cell r="N15">
            <v>103471.19999999979</v>
          </cell>
        </row>
        <row r="16">
          <cell r="E16">
            <v>2052</v>
          </cell>
          <cell r="F16" t="str">
            <v>Bankwood Community Primary School</v>
          </cell>
          <cell r="G16">
            <v>366</v>
          </cell>
          <cell r="H16">
            <v>0.69398907103825103</v>
          </cell>
          <cell r="I16">
            <v>253.99999999999989</v>
          </cell>
          <cell r="J16">
            <v>114528.59999999995</v>
          </cell>
          <cell r="K16">
            <v>0.69398907103825103</v>
          </cell>
          <cell r="L16">
            <v>253.99999999999989</v>
          </cell>
          <cell r="M16">
            <v>250494.7999999999</v>
          </cell>
          <cell r="N16">
            <v>365023.39999999985</v>
          </cell>
        </row>
        <row r="17">
          <cell r="E17">
            <v>2274</v>
          </cell>
          <cell r="F17" t="str">
            <v>Beck Primary School</v>
          </cell>
          <cell r="G17">
            <v>612</v>
          </cell>
          <cell r="H17">
            <v>0.54575163398692805</v>
          </cell>
          <cell r="I17">
            <v>333.99999999999994</v>
          </cell>
          <cell r="J17">
            <v>150600.59999999998</v>
          </cell>
          <cell r="K17">
            <v>0.54901960784313697</v>
          </cell>
          <cell r="L17">
            <v>335.99999999999983</v>
          </cell>
          <cell r="M17">
            <v>331363.19999999984</v>
          </cell>
          <cell r="N17">
            <v>481963.79999999981</v>
          </cell>
        </row>
        <row r="18">
          <cell r="E18">
            <v>2241</v>
          </cell>
          <cell r="F18" t="str">
            <v>Beighton Nursery Infant School</v>
          </cell>
          <cell r="G18">
            <v>219</v>
          </cell>
          <cell r="H18">
            <v>0.17808219178082199</v>
          </cell>
          <cell r="I18">
            <v>39.000000000000014</v>
          </cell>
          <cell r="J18">
            <v>17585.100000000006</v>
          </cell>
          <cell r="K18">
            <v>0.17808219178082199</v>
          </cell>
          <cell r="L18">
            <v>39.000000000000014</v>
          </cell>
          <cell r="M18">
            <v>38461.800000000017</v>
          </cell>
          <cell r="N18">
            <v>56046.900000000023</v>
          </cell>
        </row>
        <row r="19">
          <cell r="E19">
            <v>2353</v>
          </cell>
          <cell r="F19" t="str">
            <v>Birley Primary Academy</v>
          </cell>
          <cell r="G19">
            <v>510</v>
          </cell>
          <cell r="H19">
            <v>0.292156862745098</v>
          </cell>
          <cell r="I19">
            <v>148.99999999999997</v>
          </cell>
          <cell r="J19">
            <v>67184.099999999977</v>
          </cell>
          <cell r="K19">
            <v>0.292156862745098</v>
          </cell>
          <cell r="L19">
            <v>148.99999999999997</v>
          </cell>
          <cell r="M19">
            <v>146943.79999999999</v>
          </cell>
          <cell r="N19">
            <v>214127.89999999997</v>
          </cell>
        </row>
        <row r="20">
          <cell r="E20">
            <v>2323</v>
          </cell>
          <cell r="F20" t="str">
            <v>Birley Spa Primary Academy</v>
          </cell>
          <cell r="G20">
            <v>293</v>
          </cell>
          <cell r="H20">
            <v>0.419795221843003</v>
          </cell>
          <cell r="I20">
            <v>122.99999999999987</v>
          </cell>
          <cell r="J20">
            <v>55460.699999999939</v>
          </cell>
          <cell r="K20">
            <v>0.42320819112628</v>
          </cell>
          <cell r="L20">
            <v>124.00000000000004</v>
          </cell>
          <cell r="M20">
            <v>122288.80000000005</v>
          </cell>
          <cell r="N20">
            <v>177749.5</v>
          </cell>
        </row>
        <row r="21">
          <cell r="E21">
            <v>2328</v>
          </cell>
          <cell r="F21" t="str">
            <v>Bradfield Dungworth Primary School</v>
          </cell>
          <cell r="G21">
            <v>131</v>
          </cell>
          <cell r="H21">
            <v>7.6335877862595394E-2</v>
          </cell>
          <cell r="I21">
            <v>9.9999999999999964</v>
          </cell>
          <cell r="J21">
            <v>4508.9999999999982</v>
          </cell>
          <cell r="K21">
            <v>7.6335877862595394E-2</v>
          </cell>
          <cell r="L21">
            <v>9.9999999999999964</v>
          </cell>
          <cell r="M21">
            <v>9861.9999999999964</v>
          </cell>
          <cell r="N21">
            <v>14370.999999999995</v>
          </cell>
        </row>
        <row r="22">
          <cell r="E22">
            <v>2233</v>
          </cell>
          <cell r="F22" t="str">
            <v>Bradway Primary School</v>
          </cell>
          <cell r="G22">
            <v>404</v>
          </cell>
          <cell r="H22">
            <v>0.15346534653465299</v>
          </cell>
          <cell r="I22">
            <v>61.999999999999808</v>
          </cell>
          <cell r="J22">
            <v>27955.799999999912</v>
          </cell>
          <cell r="K22">
            <v>0.158415841584158</v>
          </cell>
          <cell r="L22">
            <v>63.999999999999829</v>
          </cell>
          <cell r="M22">
            <v>63116.799999999836</v>
          </cell>
          <cell r="N22">
            <v>91072.599999999744</v>
          </cell>
        </row>
        <row r="23">
          <cell r="E23">
            <v>2014</v>
          </cell>
          <cell r="F23" t="str">
            <v>Brightside Nursery and Infant School</v>
          </cell>
          <cell r="G23">
            <v>169</v>
          </cell>
          <cell r="H23">
            <v>0.33727810650887602</v>
          </cell>
          <cell r="I23">
            <v>57.00000000000005</v>
          </cell>
          <cell r="J23">
            <v>25701.300000000021</v>
          </cell>
          <cell r="K23">
            <v>0.33727810650887602</v>
          </cell>
          <cell r="L23">
            <v>57.00000000000005</v>
          </cell>
          <cell r="M23">
            <v>56213.400000000052</v>
          </cell>
          <cell r="N23">
            <v>81914.70000000007</v>
          </cell>
        </row>
        <row r="24">
          <cell r="E24">
            <v>2246</v>
          </cell>
          <cell r="F24" t="str">
            <v>Brook House Junior</v>
          </cell>
          <cell r="G24">
            <v>324</v>
          </cell>
          <cell r="H24">
            <v>0.209876543209877</v>
          </cell>
          <cell r="I24">
            <v>68.000000000000142</v>
          </cell>
          <cell r="J24">
            <v>30661.200000000063</v>
          </cell>
          <cell r="K24">
            <v>0.209876543209877</v>
          </cell>
          <cell r="L24">
            <v>68.000000000000142</v>
          </cell>
          <cell r="M24">
            <v>67061.600000000137</v>
          </cell>
          <cell r="N24">
            <v>97722.800000000192</v>
          </cell>
        </row>
        <row r="25">
          <cell r="E25">
            <v>5204</v>
          </cell>
          <cell r="F25" t="str">
            <v>Broomhill Infant School</v>
          </cell>
          <cell r="G25">
            <v>109</v>
          </cell>
          <cell r="H25">
            <v>0.12844036697247699</v>
          </cell>
          <cell r="I25">
            <v>13.999999999999991</v>
          </cell>
          <cell r="J25">
            <v>6312.5999999999958</v>
          </cell>
          <cell r="K25">
            <v>0.12844036697247699</v>
          </cell>
          <cell r="L25">
            <v>13.999999999999991</v>
          </cell>
          <cell r="M25">
            <v>13806.799999999992</v>
          </cell>
          <cell r="N25">
            <v>20119.399999999987</v>
          </cell>
        </row>
        <row r="26">
          <cell r="E26">
            <v>2325</v>
          </cell>
          <cell r="F26" t="str">
            <v>Brunswick Community Primary School</v>
          </cell>
          <cell r="G26">
            <v>415</v>
          </cell>
          <cell r="H26">
            <v>0.36144578313253001</v>
          </cell>
          <cell r="I26">
            <v>149.99999999999994</v>
          </cell>
          <cell r="J26">
            <v>67634.999999999971</v>
          </cell>
          <cell r="K26">
            <v>0.36144578313253001</v>
          </cell>
          <cell r="L26">
            <v>149.99999999999994</v>
          </cell>
          <cell r="M26">
            <v>147929.99999999994</v>
          </cell>
          <cell r="N26">
            <v>215564.99999999991</v>
          </cell>
        </row>
        <row r="27">
          <cell r="E27">
            <v>2095</v>
          </cell>
          <cell r="F27" t="str">
            <v>Byron Wood Primary Academy</v>
          </cell>
          <cell r="G27">
            <v>403</v>
          </cell>
          <cell r="H27">
            <v>0.50372208436724597</v>
          </cell>
          <cell r="I27">
            <v>203.00000000000011</v>
          </cell>
          <cell r="J27">
            <v>91532.700000000041</v>
          </cell>
          <cell r="K27">
            <v>0.51612903225806495</v>
          </cell>
          <cell r="L27">
            <v>208.00000000000017</v>
          </cell>
          <cell r="M27">
            <v>205129.60000000018</v>
          </cell>
          <cell r="N27">
            <v>296662.30000000022</v>
          </cell>
        </row>
        <row r="28">
          <cell r="E28">
            <v>2344</v>
          </cell>
          <cell r="F28" t="str">
            <v>Carfield Primary School</v>
          </cell>
          <cell r="G28">
            <v>536</v>
          </cell>
          <cell r="H28">
            <v>0.24626865671641801</v>
          </cell>
          <cell r="I28">
            <v>132.00000000000006</v>
          </cell>
          <cell r="J28">
            <v>59518.800000000025</v>
          </cell>
          <cell r="K28">
            <v>0.24626865671641801</v>
          </cell>
          <cell r="L28">
            <v>132.00000000000006</v>
          </cell>
          <cell r="M28">
            <v>130178.40000000007</v>
          </cell>
          <cell r="N28">
            <v>189697.2000000001</v>
          </cell>
        </row>
        <row r="29">
          <cell r="E29">
            <v>2023</v>
          </cell>
          <cell r="F29" t="str">
            <v>Carter Knowle Junior School</v>
          </cell>
          <cell r="G29">
            <v>235</v>
          </cell>
          <cell r="H29">
            <v>0.15319148936170199</v>
          </cell>
          <cell r="I29">
            <v>35.999999999999964</v>
          </cell>
          <cell r="J29">
            <v>16232.399999999983</v>
          </cell>
          <cell r="K29">
            <v>0.15319148936170199</v>
          </cell>
          <cell r="L29">
            <v>35.999999999999964</v>
          </cell>
          <cell r="M29">
            <v>35503.199999999968</v>
          </cell>
          <cell r="N29">
            <v>51735.599999999948</v>
          </cell>
        </row>
        <row r="30">
          <cell r="E30">
            <v>2354</v>
          </cell>
          <cell r="F30" t="str">
            <v>Charnock Hall Primary Academy</v>
          </cell>
          <cell r="G30">
            <v>400</v>
          </cell>
          <cell r="H30">
            <v>0.20499999999999999</v>
          </cell>
          <cell r="I30">
            <v>82</v>
          </cell>
          <cell r="J30">
            <v>36973.799999999996</v>
          </cell>
          <cell r="K30">
            <v>0.21249999999999999</v>
          </cell>
          <cell r="L30">
            <v>85</v>
          </cell>
          <cell r="M30">
            <v>83827</v>
          </cell>
          <cell r="N30">
            <v>120800.79999999999</v>
          </cell>
        </row>
        <row r="31">
          <cell r="E31">
            <v>5200</v>
          </cell>
          <cell r="F31" t="str">
            <v>Clifford All Saints CofE Primary School</v>
          </cell>
          <cell r="G31">
            <v>159</v>
          </cell>
          <cell r="H31">
            <v>0.106918238993711</v>
          </cell>
          <cell r="I31">
            <v>17.00000000000005</v>
          </cell>
          <cell r="J31">
            <v>7665.300000000022</v>
          </cell>
          <cell r="K31">
            <v>0.106918238993711</v>
          </cell>
          <cell r="L31">
            <v>17.00000000000005</v>
          </cell>
          <cell r="M31">
            <v>16765.400000000049</v>
          </cell>
          <cell r="N31">
            <v>24430.70000000007</v>
          </cell>
        </row>
        <row r="32">
          <cell r="E32">
            <v>2312</v>
          </cell>
          <cell r="F32" t="str">
            <v>Coit Primary School</v>
          </cell>
          <cell r="G32">
            <v>206</v>
          </cell>
          <cell r="H32">
            <v>0.13106796116504901</v>
          </cell>
          <cell r="I32">
            <v>27.000000000000096</v>
          </cell>
          <cell r="J32">
            <v>12174.300000000043</v>
          </cell>
          <cell r="K32">
            <v>0.13106796116504901</v>
          </cell>
          <cell r="L32">
            <v>27.000000000000096</v>
          </cell>
          <cell r="M32">
            <v>26627.400000000096</v>
          </cell>
          <cell r="N32">
            <v>38801.700000000143</v>
          </cell>
        </row>
        <row r="33">
          <cell r="E33">
            <v>2026</v>
          </cell>
          <cell r="F33" t="str">
            <v>Concord Junior Academy</v>
          </cell>
          <cell r="G33">
            <v>179</v>
          </cell>
          <cell r="H33">
            <v>0.480446927374302</v>
          </cell>
          <cell r="I33">
            <v>86.000000000000057</v>
          </cell>
          <cell r="J33">
            <v>38777.400000000023</v>
          </cell>
          <cell r="K33">
            <v>0.480446927374302</v>
          </cell>
          <cell r="L33">
            <v>86.000000000000057</v>
          </cell>
          <cell r="M33">
            <v>84813.200000000055</v>
          </cell>
          <cell r="N33">
            <v>123590.60000000008</v>
          </cell>
        </row>
        <row r="34">
          <cell r="E34">
            <v>3422</v>
          </cell>
          <cell r="F34" t="str">
            <v>Deepcar St John's Church of England Junior School</v>
          </cell>
          <cell r="G34">
            <v>175</v>
          </cell>
          <cell r="H34">
            <v>0.251428571428571</v>
          </cell>
          <cell r="I34">
            <v>43.999999999999922</v>
          </cell>
          <cell r="J34">
            <v>19839.599999999962</v>
          </cell>
          <cell r="K34">
            <v>0.251428571428571</v>
          </cell>
          <cell r="L34">
            <v>43.999999999999922</v>
          </cell>
          <cell r="M34">
            <v>43392.799999999923</v>
          </cell>
          <cell r="N34">
            <v>63232.399999999885</v>
          </cell>
        </row>
        <row r="35">
          <cell r="E35">
            <v>2283</v>
          </cell>
          <cell r="F35" t="str">
            <v>Dobcroft Infant School</v>
          </cell>
          <cell r="G35">
            <v>266</v>
          </cell>
          <cell r="H35">
            <v>2.6315789473684199E-2</v>
          </cell>
          <cell r="I35">
            <v>6.9999999999999964</v>
          </cell>
          <cell r="J35">
            <v>3156.2999999999984</v>
          </cell>
          <cell r="K35">
            <v>2.6315789473684199E-2</v>
          </cell>
          <cell r="L35">
            <v>6.9999999999999964</v>
          </cell>
          <cell r="M35">
            <v>6903.3999999999969</v>
          </cell>
          <cell r="N35">
            <v>10059.699999999995</v>
          </cell>
        </row>
        <row r="36">
          <cell r="E36">
            <v>2239</v>
          </cell>
          <cell r="F36" t="str">
            <v>Dobcroft Junior School</v>
          </cell>
          <cell r="G36">
            <v>379</v>
          </cell>
          <cell r="H36">
            <v>4.4854881266490801E-2</v>
          </cell>
          <cell r="I36">
            <v>17.000000000000014</v>
          </cell>
          <cell r="J36">
            <v>7665.3000000000056</v>
          </cell>
          <cell r="K36">
            <v>4.4854881266490801E-2</v>
          </cell>
          <cell r="L36">
            <v>17.000000000000014</v>
          </cell>
          <cell r="M36">
            <v>16765.400000000016</v>
          </cell>
          <cell r="N36">
            <v>24430.700000000023</v>
          </cell>
        </row>
        <row r="37">
          <cell r="E37">
            <v>2364</v>
          </cell>
          <cell r="F37" t="str">
            <v>Dore Primary School</v>
          </cell>
          <cell r="G37">
            <v>449</v>
          </cell>
          <cell r="H37">
            <v>7.1269487750556804E-2</v>
          </cell>
          <cell r="I37">
            <v>32.000000000000007</v>
          </cell>
          <cell r="J37">
            <v>14428.800000000003</v>
          </cell>
          <cell r="K37">
            <v>7.1269487750556804E-2</v>
          </cell>
          <cell r="L37">
            <v>32.000000000000007</v>
          </cell>
          <cell r="M37">
            <v>31558.400000000009</v>
          </cell>
          <cell r="N37">
            <v>45987.200000000012</v>
          </cell>
        </row>
        <row r="38">
          <cell r="E38">
            <v>2016</v>
          </cell>
          <cell r="F38" t="str">
            <v>E-ACT Pathways Academy</v>
          </cell>
          <cell r="G38">
            <v>369</v>
          </cell>
          <cell r="H38">
            <v>0.62059620596206</v>
          </cell>
          <cell r="I38">
            <v>229.00000000000014</v>
          </cell>
          <cell r="J38">
            <v>103256.10000000006</v>
          </cell>
          <cell r="K38">
            <v>0.62059620596206</v>
          </cell>
          <cell r="L38">
            <v>229.00000000000014</v>
          </cell>
          <cell r="M38">
            <v>225839.80000000016</v>
          </cell>
          <cell r="N38">
            <v>329095.90000000026</v>
          </cell>
        </row>
        <row r="39">
          <cell r="E39">
            <v>2206</v>
          </cell>
          <cell r="F39" t="str">
            <v>Ecclesall Primary School</v>
          </cell>
          <cell r="G39">
            <v>629</v>
          </cell>
          <cell r="H39">
            <v>4.2925278219395901E-2</v>
          </cell>
          <cell r="I39">
            <v>27.000000000000021</v>
          </cell>
          <cell r="J39">
            <v>12174.300000000008</v>
          </cell>
          <cell r="K39">
            <v>4.4515103338632699E-2</v>
          </cell>
          <cell r="L39">
            <v>27.999999999999968</v>
          </cell>
          <cell r="M39">
            <v>27613.599999999969</v>
          </cell>
          <cell r="N39">
            <v>39787.89999999998</v>
          </cell>
        </row>
        <row r="40">
          <cell r="E40">
            <v>2080</v>
          </cell>
          <cell r="F40" t="str">
            <v>Ecclesfield Primary School</v>
          </cell>
          <cell r="G40">
            <v>405</v>
          </cell>
          <cell r="H40">
            <v>0.32098765432098803</v>
          </cell>
          <cell r="I40">
            <v>130.00000000000014</v>
          </cell>
          <cell r="J40">
            <v>58617.000000000058</v>
          </cell>
          <cell r="K40">
            <v>0.32098765432098803</v>
          </cell>
          <cell r="L40">
            <v>130.00000000000014</v>
          </cell>
          <cell r="M40">
            <v>128206.00000000015</v>
          </cell>
          <cell r="N40">
            <v>186823.0000000002</v>
          </cell>
        </row>
        <row r="41">
          <cell r="E41">
            <v>2024</v>
          </cell>
          <cell r="F41" t="str">
            <v>Emmanuel Anglican/Methodist Junior School</v>
          </cell>
          <cell r="G41">
            <v>158</v>
          </cell>
          <cell r="H41">
            <v>0.417721518987342</v>
          </cell>
          <cell r="I41">
            <v>66.000000000000043</v>
          </cell>
          <cell r="J41">
            <v>29759.400000000016</v>
          </cell>
          <cell r="K41">
            <v>0.417721518987342</v>
          </cell>
          <cell r="L41">
            <v>66.000000000000043</v>
          </cell>
          <cell r="M41">
            <v>65089.200000000048</v>
          </cell>
          <cell r="N41">
            <v>94848.600000000064</v>
          </cell>
        </row>
        <row r="42">
          <cell r="E42">
            <v>2028</v>
          </cell>
          <cell r="F42" t="str">
            <v>Emmaus Catholic and CofE Primary School</v>
          </cell>
          <cell r="G42">
            <v>307</v>
          </cell>
          <cell r="H42">
            <v>0.43973941368078201</v>
          </cell>
          <cell r="I42">
            <v>135.00000000000009</v>
          </cell>
          <cell r="J42">
            <v>60871.500000000036</v>
          </cell>
          <cell r="K42">
            <v>0.43973941368078201</v>
          </cell>
          <cell r="L42">
            <v>135.00000000000009</v>
          </cell>
          <cell r="M42">
            <v>133137.00000000009</v>
          </cell>
          <cell r="N42">
            <v>194008.50000000012</v>
          </cell>
        </row>
        <row r="43">
          <cell r="E43">
            <v>2010</v>
          </cell>
          <cell r="F43" t="str">
            <v>Fox Hill Primary</v>
          </cell>
          <cell r="G43">
            <v>263</v>
          </cell>
          <cell r="H43">
            <v>0.59315589353612197</v>
          </cell>
          <cell r="I43">
            <v>156.00000000000009</v>
          </cell>
          <cell r="J43">
            <v>70340.400000000038</v>
          </cell>
          <cell r="K43">
            <v>0.59315589353612197</v>
          </cell>
          <cell r="L43">
            <v>156.00000000000009</v>
          </cell>
          <cell r="M43">
            <v>153847.2000000001</v>
          </cell>
          <cell r="N43">
            <v>224187.60000000015</v>
          </cell>
        </row>
        <row r="44">
          <cell r="E44">
            <v>2036</v>
          </cell>
          <cell r="F44" t="str">
            <v>Gleadless Primary School</v>
          </cell>
          <cell r="G44">
            <v>398</v>
          </cell>
          <cell r="H44">
            <v>0.30150753768844202</v>
          </cell>
          <cell r="I44">
            <v>119.99999999999993</v>
          </cell>
          <cell r="J44">
            <v>54107.999999999964</v>
          </cell>
          <cell r="K44">
            <v>0.30402010050251299</v>
          </cell>
          <cell r="L44">
            <v>121.00000000000017</v>
          </cell>
          <cell r="M44">
            <v>119330.20000000017</v>
          </cell>
          <cell r="N44">
            <v>173438.20000000013</v>
          </cell>
        </row>
        <row r="45">
          <cell r="E45">
            <v>2305</v>
          </cell>
          <cell r="F45" t="str">
            <v>Greengate Lane Academy</v>
          </cell>
          <cell r="G45">
            <v>174</v>
          </cell>
          <cell r="H45">
            <v>0.60344827586206895</v>
          </cell>
          <cell r="I45">
            <v>105</v>
          </cell>
          <cell r="J45">
            <v>47344.5</v>
          </cell>
          <cell r="K45">
            <v>0.60344827586206895</v>
          </cell>
          <cell r="L45">
            <v>105</v>
          </cell>
          <cell r="M45">
            <v>103551</v>
          </cell>
          <cell r="N45">
            <v>150895.5</v>
          </cell>
        </row>
        <row r="46">
          <cell r="E46">
            <v>2341</v>
          </cell>
          <cell r="F46" t="str">
            <v>Greenhill Primary School</v>
          </cell>
          <cell r="G46">
            <v>486</v>
          </cell>
          <cell r="H46">
            <v>0.38888888888888901</v>
          </cell>
          <cell r="I46">
            <v>189.00000000000006</v>
          </cell>
          <cell r="J46">
            <v>85220.10000000002</v>
          </cell>
          <cell r="K46">
            <v>0.390946502057613</v>
          </cell>
          <cell r="L46">
            <v>189.99999999999991</v>
          </cell>
          <cell r="M46">
            <v>187377.99999999991</v>
          </cell>
          <cell r="N46">
            <v>272598.09999999992</v>
          </cell>
        </row>
        <row r="47">
          <cell r="E47">
            <v>2296</v>
          </cell>
          <cell r="F47" t="str">
            <v>Grenoside Community Primary School</v>
          </cell>
          <cell r="G47">
            <v>329</v>
          </cell>
          <cell r="H47">
            <v>0.185410334346505</v>
          </cell>
          <cell r="I47">
            <v>61.000000000000142</v>
          </cell>
          <cell r="J47">
            <v>27504.900000000063</v>
          </cell>
          <cell r="K47">
            <v>0.185410334346505</v>
          </cell>
          <cell r="L47">
            <v>61.000000000000142</v>
          </cell>
          <cell r="M47">
            <v>60158.200000000143</v>
          </cell>
          <cell r="N47">
            <v>87663.10000000021</v>
          </cell>
        </row>
        <row r="48">
          <cell r="E48">
            <v>2356</v>
          </cell>
          <cell r="F48" t="str">
            <v>Greystones Primary School</v>
          </cell>
          <cell r="G48">
            <v>631</v>
          </cell>
          <cell r="H48">
            <v>7.7654516640253607E-2</v>
          </cell>
          <cell r="I48">
            <v>49.000000000000028</v>
          </cell>
          <cell r="J48">
            <v>22094.100000000013</v>
          </cell>
          <cell r="K48">
            <v>7.9239302694136302E-2</v>
          </cell>
          <cell r="L48">
            <v>50.000000000000007</v>
          </cell>
          <cell r="M48">
            <v>49310.000000000007</v>
          </cell>
          <cell r="N48">
            <v>71404.10000000002</v>
          </cell>
        </row>
        <row r="49">
          <cell r="E49">
            <v>2279</v>
          </cell>
          <cell r="F49" t="str">
            <v>Halfway Junior School</v>
          </cell>
          <cell r="G49">
            <v>195</v>
          </cell>
          <cell r="H49">
            <v>0.31282051282051299</v>
          </cell>
          <cell r="I49">
            <v>61.000000000000036</v>
          </cell>
          <cell r="J49">
            <v>27504.900000000016</v>
          </cell>
          <cell r="K49">
            <v>0.31282051282051299</v>
          </cell>
          <cell r="L49">
            <v>61.000000000000036</v>
          </cell>
          <cell r="M49">
            <v>60158.200000000041</v>
          </cell>
          <cell r="N49">
            <v>87663.100000000064</v>
          </cell>
        </row>
        <row r="50">
          <cell r="E50">
            <v>2252</v>
          </cell>
          <cell r="F50" t="str">
            <v>Halfway Nursery Infant School</v>
          </cell>
          <cell r="G50">
            <v>139</v>
          </cell>
          <cell r="H50">
            <v>0.23021582733813001</v>
          </cell>
          <cell r="I50">
            <v>32.000000000000071</v>
          </cell>
          <cell r="J50">
            <v>14428.800000000032</v>
          </cell>
          <cell r="K50">
            <v>0.23021582733813001</v>
          </cell>
          <cell r="L50">
            <v>32.000000000000071</v>
          </cell>
          <cell r="M50">
            <v>31558.400000000071</v>
          </cell>
          <cell r="N50">
            <v>45987.200000000099</v>
          </cell>
        </row>
        <row r="51">
          <cell r="E51">
            <v>2357</v>
          </cell>
          <cell r="F51" t="str">
            <v>Hallam Primary School</v>
          </cell>
          <cell r="G51">
            <v>630</v>
          </cell>
          <cell r="H51">
            <v>9.2063492063492097E-2</v>
          </cell>
          <cell r="I51">
            <v>58.000000000000021</v>
          </cell>
          <cell r="J51">
            <v>26152.200000000008</v>
          </cell>
          <cell r="K51">
            <v>9.2063492063492097E-2</v>
          </cell>
          <cell r="L51">
            <v>58.000000000000021</v>
          </cell>
          <cell r="M51">
            <v>57199.60000000002</v>
          </cell>
          <cell r="N51">
            <v>83351.800000000032</v>
          </cell>
        </row>
        <row r="52">
          <cell r="E52">
            <v>2050</v>
          </cell>
          <cell r="F52" t="str">
            <v>Hartley Brook Primary School</v>
          </cell>
          <cell r="G52">
            <v>536</v>
          </cell>
          <cell r="H52">
            <v>0.61940298507462699</v>
          </cell>
          <cell r="I52">
            <v>332.00000000000006</v>
          </cell>
          <cell r="J52">
            <v>149698.80000000002</v>
          </cell>
          <cell r="K52">
            <v>0.62126865671641796</v>
          </cell>
          <cell r="L52">
            <v>333</v>
          </cell>
          <cell r="M52">
            <v>328404.60000000003</v>
          </cell>
          <cell r="N52">
            <v>478103.4</v>
          </cell>
        </row>
        <row r="53">
          <cell r="E53">
            <v>2049</v>
          </cell>
          <cell r="F53" t="str">
            <v>Hatfield Academy</v>
          </cell>
          <cell r="G53">
            <v>373</v>
          </cell>
          <cell r="H53">
            <v>0.54959785522788196</v>
          </cell>
          <cell r="I53">
            <v>204.99999999999997</v>
          </cell>
          <cell r="J53">
            <v>92434.499999999985</v>
          </cell>
          <cell r="K53">
            <v>0.55764075067024099</v>
          </cell>
          <cell r="L53">
            <v>207.99999999999989</v>
          </cell>
          <cell r="M53">
            <v>205129.59999999989</v>
          </cell>
          <cell r="N53">
            <v>297564.09999999986</v>
          </cell>
        </row>
        <row r="54">
          <cell r="E54">
            <v>2297</v>
          </cell>
          <cell r="F54" t="str">
            <v>High Green Primary School</v>
          </cell>
          <cell r="G54">
            <v>198</v>
          </cell>
          <cell r="H54">
            <v>0.16161616161616199</v>
          </cell>
          <cell r="I54">
            <v>32.000000000000071</v>
          </cell>
          <cell r="J54">
            <v>14428.800000000032</v>
          </cell>
          <cell r="K54">
            <v>0.16161616161616199</v>
          </cell>
          <cell r="L54">
            <v>32.000000000000071</v>
          </cell>
          <cell r="M54">
            <v>31558.400000000071</v>
          </cell>
          <cell r="N54">
            <v>45987.200000000099</v>
          </cell>
        </row>
        <row r="55">
          <cell r="E55">
            <v>2042</v>
          </cell>
          <cell r="F55" t="str">
            <v>High Hazels Junior School</v>
          </cell>
          <cell r="G55">
            <v>352</v>
          </cell>
          <cell r="H55">
            <v>0.54829545454545503</v>
          </cell>
          <cell r="I55">
            <v>193.00000000000017</v>
          </cell>
          <cell r="J55">
            <v>87023.70000000007</v>
          </cell>
          <cell r="K55">
            <v>0.54829545454545503</v>
          </cell>
          <cell r="L55">
            <v>193.00000000000017</v>
          </cell>
          <cell r="M55">
            <v>190336.60000000018</v>
          </cell>
          <cell r="N55">
            <v>277360.30000000028</v>
          </cell>
        </row>
        <row r="56">
          <cell r="E56">
            <v>2039</v>
          </cell>
          <cell r="F56" t="str">
            <v>High Hazels Nursery Infant Academy</v>
          </cell>
          <cell r="G56">
            <v>247</v>
          </cell>
          <cell r="H56">
            <v>0.50607287449392702</v>
          </cell>
          <cell r="I56">
            <v>124.99999999999997</v>
          </cell>
          <cell r="J56">
            <v>56362.499999999985</v>
          </cell>
          <cell r="K56">
            <v>0.51012145748987903</v>
          </cell>
          <cell r="L56">
            <v>126.00000000000011</v>
          </cell>
          <cell r="M56">
            <v>124261.20000000011</v>
          </cell>
          <cell r="N56">
            <v>180623.7000000001</v>
          </cell>
        </row>
        <row r="57">
          <cell r="E57">
            <v>2339</v>
          </cell>
          <cell r="F57" t="str">
            <v>Hillsborough Primary School</v>
          </cell>
          <cell r="G57">
            <v>325</v>
          </cell>
          <cell r="H57">
            <v>0.46769230769230802</v>
          </cell>
          <cell r="I57">
            <v>152.00000000000011</v>
          </cell>
          <cell r="J57">
            <v>68536.800000000047</v>
          </cell>
          <cell r="K57">
            <v>0.46769230769230802</v>
          </cell>
          <cell r="L57">
            <v>152.00000000000011</v>
          </cell>
          <cell r="M57">
            <v>149902.40000000011</v>
          </cell>
          <cell r="N57">
            <v>218439.20000000016</v>
          </cell>
        </row>
        <row r="58">
          <cell r="E58">
            <v>2213</v>
          </cell>
          <cell r="F58" t="str">
            <v>Holt House Infant School</v>
          </cell>
          <cell r="G58">
            <v>175</v>
          </cell>
          <cell r="H58">
            <v>9.71428571428571E-2</v>
          </cell>
          <cell r="I58">
            <v>16.999999999999993</v>
          </cell>
          <cell r="J58">
            <v>7665.2999999999965</v>
          </cell>
          <cell r="K58">
            <v>9.71428571428571E-2</v>
          </cell>
          <cell r="L58">
            <v>16.999999999999993</v>
          </cell>
          <cell r="M58">
            <v>16765.399999999994</v>
          </cell>
          <cell r="N58">
            <v>24430.69999999999</v>
          </cell>
        </row>
        <row r="59">
          <cell r="E59">
            <v>2337</v>
          </cell>
          <cell r="F59" t="str">
            <v>Hucklow Primary School</v>
          </cell>
          <cell r="G59">
            <v>423</v>
          </cell>
          <cell r="H59">
            <v>0.48463356973995297</v>
          </cell>
          <cell r="I59">
            <v>205.00000000000011</v>
          </cell>
          <cell r="J59">
            <v>92434.500000000044</v>
          </cell>
          <cell r="K59">
            <v>0.48463356973995297</v>
          </cell>
          <cell r="L59">
            <v>205.00000000000011</v>
          </cell>
          <cell r="M59">
            <v>202171.00000000012</v>
          </cell>
          <cell r="N59">
            <v>294605.50000000017</v>
          </cell>
        </row>
        <row r="60">
          <cell r="E60">
            <v>2060</v>
          </cell>
          <cell r="F60" t="str">
            <v>Hunter's Bar Infant School</v>
          </cell>
          <cell r="G60">
            <v>268</v>
          </cell>
          <cell r="H60">
            <v>9.3283582089552203E-2</v>
          </cell>
          <cell r="I60">
            <v>24.999999999999989</v>
          </cell>
          <cell r="J60">
            <v>11272.499999999995</v>
          </cell>
          <cell r="K60">
            <v>9.3283582089552203E-2</v>
          </cell>
          <cell r="L60">
            <v>24.999999999999989</v>
          </cell>
          <cell r="M60">
            <v>24654.999999999989</v>
          </cell>
          <cell r="N60">
            <v>35927.499999999985</v>
          </cell>
        </row>
        <row r="61">
          <cell r="E61">
            <v>2058</v>
          </cell>
          <cell r="F61" t="str">
            <v>Hunter's Bar Junior School</v>
          </cell>
          <cell r="G61">
            <v>361</v>
          </cell>
          <cell r="H61">
            <v>0.11911357340720199</v>
          </cell>
          <cell r="I61">
            <v>42.999999999999922</v>
          </cell>
          <cell r="J61">
            <v>19388.699999999964</v>
          </cell>
          <cell r="K61">
            <v>0.11911357340720199</v>
          </cell>
          <cell r="L61">
            <v>42.999999999999922</v>
          </cell>
          <cell r="M61">
            <v>42406.599999999926</v>
          </cell>
          <cell r="N61">
            <v>61795.299999999886</v>
          </cell>
        </row>
        <row r="62">
          <cell r="E62">
            <v>2063</v>
          </cell>
          <cell r="F62" t="str">
            <v>Intake Primary School</v>
          </cell>
          <cell r="G62">
            <v>410</v>
          </cell>
          <cell r="H62">
            <v>0.326829268292683</v>
          </cell>
          <cell r="I62">
            <v>134.00000000000003</v>
          </cell>
          <cell r="J62">
            <v>60420.600000000013</v>
          </cell>
          <cell r="K62">
            <v>0.326829268292683</v>
          </cell>
          <cell r="L62">
            <v>134.00000000000003</v>
          </cell>
          <cell r="M62">
            <v>132150.80000000005</v>
          </cell>
          <cell r="N62">
            <v>192571.40000000005</v>
          </cell>
        </row>
        <row r="63">
          <cell r="E63">
            <v>2261</v>
          </cell>
          <cell r="F63" t="str">
            <v>Limpsfield Junior School</v>
          </cell>
          <cell r="G63">
            <v>216</v>
          </cell>
          <cell r="H63">
            <v>0.40277777777777801</v>
          </cell>
          <cell r="I63">
            <v>87.000000000000057</v>
          </cell>
          <cell r="J63">
            <v>39228.300000000025</v>
          </cell>
          <cell r="K63">
            <v>0.40277777777777801</v>
          </cell>
          <cell r="L63">
            <v>87.000000000000057</v>
          </cell>
          <cell r="M63">
            <v>85799.400000000067</v>
          </cell>
          <cell r="N63">
            <v>125027.7000000001</v>
          </cell>
        </row>
        <row r="64">
          <cell r="E64">
            <v>2315</v>
          </cell>
          <cell r="F64" t="str">
            <v>Lound Infant School</v>
          </cell>
          <cell r="G64">
            <v>146</v>
          </cell>
          <cell r="H64">
            <v>0.164383561643836</v>
          </cell>
          <cell r="I64">
            <v>24.000000000000057</v>
          </cell>
          <cell r="J64">
            <v>10821.600000000026</v>
          </cell>
          <cell r="K64">
            <v>0.164383561643836</v>
          </cell>
          <cell r="L64">
            <v>24.000000000000057</v>
          </cell>
          <cell r="M64">
            <v>23668.800000000057</v>
          </cell>
          <cell r="N64">
            <v>34490.400000000081</v>
          </cell>
        </row>
        <row r="65">
          <cell r="E65">
            <v>2298</v>
          </cell>
          <cell r="F65" t="str">
            <v>Lound Junior School</v>
          </cell>
          <cell r="G65">
            <v>201</v>
          </cell>
          <cell r="H65">
            <v>0.15920398009950201</v>
          </cell>
          <cell r="I65">
            <v>31.999999999999904</v>
          </cell>
          <cell r="J65">
            <v>14428.799999999956</v>
          </cell>
          <cell r="K65">
            <v>0.15920398009950201</v>
          </cell>
          <cell r="L65">
            <v>31.999999999999904</v>
          </cell>
          <cell r="M65">
            <v>31558.399999999907</v>
          </cell>
          <cell r="N65">
            <v>45987.199999999866</v>
          </cell>
        </row>
        <row r="66">
          <cell r="E66">
            <v>2029</v>
          </cell>
          <cell r="F66" t="str">
            <v>Lowedges Junior Academy</v>
          </cell>
          <cell r="G66">
            <v>297</v>
          </cell>
          <cell r="H66">
            <v>0.693602693602694</v>
          </cell>
          <cell r="I66">
            <v>206.00000000000011</v>
          </cell>
          <cell r="J66">
            <v>92885.400000000052</v>
          </cell>
          <cell r="K66">
            <v>0.69696969696969702</v>
          </cell>
          <cell r="L66">
            <v>207</v>
          </cell>
          <cell r="M66">
            <v>204143.40000000002</v>
          </cell>
          <cell r="N66">
            <v>297028.80000000005</v>
          </cell>
        </row>
        <row r="67">
          <cell r="E67">
            <v>2045</v>
          </cell>
          <cell r="F67" t="str">
            <v>Lower Meadow Primary School</v>
          </cell>
          <cell r="G67">
            <v>262</v>
          </cell>
          <cell r="H67">
            <v>0.69847328244274798</v>
          </cell>
          <cell r="I67">
            <v>182.99999999999997</v>
          </cell>
          <cell r="J67">
            <v>82514.699999999983</v>
          </cell>
          <cell r="K67">
            <v>0.69847328244274798</v>
          </cell>
          <cell r="L67">
            <v>182.99999999999997</v>
          </cell>
          <cell r="M67">
            <v>180474.59999999998</v>
          </cell>
          <cell r="N67">
            <v>262989.29999999993</v>
          </cell>
        </row>
        <row r="68">
          <cell r="E68">
            <v>2070</v>
          </cell>
          <cell r="F68" t="str">
            <v>Lowfield Community Primary School</v>
          </cell>
          <cell r="G68">
            <v>402</v>
          </cell>
          <cell r="H68">
            <v>0.37313432835820898</v>
          </cell>
          <cell r="I68">
            <v>150</v>
          </cell>
          <cell r="J68">
            <v>67635</v>
          </cell>
          <cell r="K68">
            <v>0.37313432835820898</v>
          </cell>
          <cell r="L68">
            <v>150</v>
          </cell>
          <cell r="M68">
            <v>147930</v>
          </cell>
          <cell r="N68">
            <v>215565</v>
          </cell>
        </row>
        <row r="69">
          <cell r="E69">
            <v>2292</v>
          </cell>
          <cell r="F69" t="str">
            <v>Loxley Primary School</v>
          </cell>
          <cell r="G69">
            <v>209</v>
          </cell>
          <cell r="H69">
            <v>8.6124401913875603E-2</v>
          </cell>
          <cell r="I69">
            <v>18</v>
          </cell>
          <cell r="J69">
            <v>8116.2</v>
          </cell>
          <cell r="K69">
            <v>8.6124401913875603E-2</v>
          </cell>
          <cell r="L69">
            <v>18</v>
          </cell>
          <cell r="M69">
            <v>17751.600000000002</v>
          </cell>
          <cell r="N69">
            <v>25867.800000000003</v>
          </cell>
        </row>
        <row r="70">
          <cell r="E70">
            <v>2072</v>
          </cell>
          <cell r="F70" t="str">
            <v>Lydgate Infant School</v>
          </cell>
          <cell r="G70">
            <v>350</v>
          </cell>
          <cell r="H70">
            <v>7.4285714285714302E-2</v>
          </cell>
          <cell r="I70">
            <v>26.000000000000007</v>
          </cell>
          <cell r="J70">
            <v>11723.400000000003</v>
          </cell>
          <cell r="K70">
            <v>7.4285714285714302E-2</v>
          </cell>
          <cell r="L70">
            <v>26.000000000000007</v>
          </cell>
          <cell r="M70">
            <v>25641.200000000008</v>
          </cell>
          <cell r="N70">
            <v>37364.600000000013</v>
          </cell>
        </row>
        <row r="71">
          <cell r="E71">
            <v>2071</v>
          </cell>
          <cell r="F71" t="str">
            <v>Lydgate Junior School</v>
          </cell>
          <cell r="G71">
            <v>475</v>
          </cell>
          <cell r="H71">
            <v>0.12631578947368399</v>
          </cell>
          <cell r="I71">
            <v>59.999999999999893</v>
          </cell>
          <cell r="J71">
            <v>27053.999999999949</v>
          </cell>
          <cell r="K71">
            <v>0.12631578947368399</v>
          </cell>
          <cell r="L71">
            <v>59.999999999999893</v>
          </cell>
          <cell r="M71">
            <v>59171.999999999898</v>
          </cell>
          <cell r="N71">
            <v>86225.999999999854</v>
          </cell>
        </row>
        <row r="72">
          <cell r="E72">
            <v>2358</v>
          </cell>
          <cell r="F72" t="str">
            <v>Malin Bridge Primary School</v>
          </cell>
          <cell r="G72">
            <v>544</v>
          </cell>
          <cell r="H72">
            <v>0.20404411764705899</v>
          </cell>
          <cell r="I72">
            <v>111.00000000000009</v>
          </cell>
          <cell r="J72">
            <v>50049.900000000038</v>
          </cell>
          <cell r="K72">
            <v>0.20404411764705899</v>
          </cell>
          <cell r="L72">
            <v>111.00000000000009</v>
          </cell>
          <cell r="M72">
            <v>109468.20000000008</v>
          </cell>
          <cell r="N72">
            <v>159518.10000000012</v>
          </cell>
        </row>
        <row r="73">
          <cell r="E73">
            <v>2359</v>
          </cell>
          <cell r="F73" t="str">
            <v>Manor Lodge Community Primary and Nursery School</v>
          </cell>
          <cell r="G73">
            <v>357</v>
          </cell>
          <cell r="H73">
            <v>0.436974789915966</v>
          </cell>
          <cell r="I73">
            <v>155.99999999999986</v>
          </cell>
          <cell r="J73">
            <v>70340.399999999936</v>
          </cell>
          <cell r="K73">
            <v>0.43977591036414598</v>
          </cell>
          <cell r="L73">
            <v>157.00000000000011</v>
          </cell>
          <cell r="M73">
            <v>154833.40000000011</v>
          </cell>
          <cell r="N73">
            <v>225173.80000000005</v>
          </cell>
        </row>
        <row r="74">
          <cell r="E74">
            <v>2012</v>
          </cell>
          <cell r="F74" t="str">
            <v>Mansel Primary</v>
          </cell>
          <cell r="G74">
            <v>367</v>
          </cell>
          <cell r="H74">
            <v>0.60217983651226203</v>
          </cell>
          <cell r="I74">
            <v>221.00000000000017</v>
          </cell>
          <cell r="J74">
            <v>99648.900000000067</v>
          </cell>
          <cell r="K74">
            <v>0.60217983651226203</v>
          </cell>
          <cell r="L74">
            <v>221.00000000000017</v>
          </cell>
          <cell r="M74">
            <v>217950.20000000019</v>
          </cell>
          <cell r="N74">
            <v>317599.10000000027</v>
          </cell>
        </row>
        <row r="75">
          <cell r="E75">
            <v>2079</v>
          </cell>
          <cell r="F75" t="str">
            <v>Marlcliffe Community Primary School</v>
          </cell>
          <cell r="G75">
            <v>474</v>
          </cell>
          <cell r="H75">
            <v>0.158227848101266</v>
          </cell>
          <cell r="I75">
            <v>75.000000000000085</v>
          </cell>
          <cell r="J75">
            <v>33817.500000000036</v>
          </cell>
          <cell r="K75">
            <v>0.16033755274261599</v>
          </cell>
          <cell r="L75">
            <v>75.999999999999986</v>
          </cell>
          <cell r="M75">
            <v>74951.199999999983</v>
          </cell>
          <cell r="N75">
            <v>108768.70000000001</v>
          </cell>
        </row>
        <row r="76">
          <cell r="E76">
            <v>2081</v>
          </cell>
          <cell r="F76" t="str">
            <v>Meersbrook Bank Primary School</v>
          </cell>
          <cell r="G76">
            <v>206</v>
          </cell>
          <cell r="H76">
            <v>0.116504854368932</v>
          </cell>
          <cell r="I76">
            <v>23.999999999999993</v>
          </cell>
          <cell r="J76">
            <v>10821.599999999997</v>
          </cell>
          <cell r="K76">
            <v>0.116504854368932</v>
          </cell>
          <cell r="L76">
            <v>23.999999999999993</v>
          </cell>
          <cell r="M76">
            <v>23668.799999999996</v>
          </cell>
          <cell r="N76">
            <v>34490.399999999994</v>
          </cell>
        </row>
        <row r="77">
          <cell r="E77">
            <v>2013</v>
          </cell>
          <cell r="F77" t="str">
            <v>Meynell Community Primary School</v>
          </cell>
          <cell r="G77">
            <v>389</v>
          </cell>
          <cell r="H77">
            <v>0.69151670951156796</v>
          </cell>
          <cell r="I77">
            <v>268.99999999999994</v>
          </cell>
          <cell r="J77">
            <v>121292.09999999996</v>
          </cell>
          <cell r="K77">
            <v>0.69151670951156796</v>
          </cell>
          <cell r="L77">
            <v>268.99999999999994</v>
          </cell>
          <cell r="M77">
            <v>265287.79999999993</v>
          </cell>
          <cell r="N77">
            <v>386579.89999999991</v>
          </cell>
        </row>
        <row r="78">
          <cell r="E78">
            <v>2346</v>
          </cell>
          <cell r="F78" t="str">
            <v>Monteney Primary School</v>
          </cell>
          <cell r="G78">
            <v>406</v>
          </cell>
          <cell r="H78">
            <v>0.38177339901477803</v>
          </cell>
          <cell r="I78">
            <v>154.99999999999989</v>
          </cell>
          <cell r="J78">
            <v>69889.499999999942</v>
          </cell>
          <cell r="K78">
            <v>0.38177339901477803</v>
          </cell>
          <cell r="L78">
            <v>154.99999999999989</v>
          </cell>
          <cell r="M78">
            <v>152860.99999999988</v>
          </cell>
          <cell r="N78">
            <v>222750.49999999983</v>
          </cell>
        </row>
        <row r="79">
          <cell r="E79">
            <v>2257</v>
          </cell>
          <cell r="F79" t="str">
            <v>Mosborough Primary School</v>
          </cell>
          <cell r="G79">
            <v>418</v>
          </cell>
          <cell r="H79">
            <v>0.13157894736842099</v>
          </cell>
          <cell r="I79">
            <v>54.999999999999972</v>
          </cell>
          <cell r="J79">
            <v>24799.499999999985</v>
          </cell>
          <cell r="K79">
            <v>0.13636363636363599</v>
          </cell>
          <cell r="L79">
            <v>56.999999999999844</v>
          </cell>
          <cell r="M79">
            <v>56213.399999999849</v>
          </cell>
          <cell r="N79">
            <v>81012.899999999834</v>
          </cell>
        </row>
        <row r="80">
          <cell r="E80">
            <v>2092</v>
          </cell>
          <cell r="F80" t="str">
            <v>Mundella Primary School</v>
          </cell>
          <cell r="G80">
            <v>415</v>
          </cell>
          <cell r="H80">
            <v>0.12530120481927701</v>
          </cell>
          <cell r="I80">
            <v>51.999999999999957</v>
          </cell>
          <cell r="J80">
            <v>23446.799999999981</v>
          </cell>
          <cell r="K80">
            <v>0.12530120481927701</v>
          </cell>
          <cell r="L80">
            <v>51.999999999999957</v>
          </cell>
          <cell r="M80">
            <v>51282.399999999958</v>
          </cell>
          <cell r="N80">
            <v>74729.199999999939</v>
          </cell>
        </row>
        <row r="81">
          <cell r="E81">
            <v>2002</v>
          </cell>
          <cell r="F81" t="str">
            <v>Nether Edge Primary School</v>
          </cell>
          <cell r="G81">
            <v>433</v>
          </cell>
          <cell r="H81">
            <v>0.27251732101616599</v>
          </cell>
          <cell r="I81">
            <v>117.99999999999987</v>
          </cell>
          <cell r="J81">
            <v>53206.199999999939</v>
          </cell>
          <cell r="K81">
            <v>0.27713625866050801</v>
          </cell>
          <cell r="L81">
            <v>119.99999999999997</v>
          </cell>
          <cell r="M81">
            <v>118343.99999999997</v>
          </cell>
          <cell r="N81">
            <v>171550.1999999999</v>
          </cell>
        </row>
        <row r="82">
          <cell r="E82">
            <v>2221</v>
          </cell>
          <cell r="F82" t="str">
            <v>Nether Green Infant School</v>
          </cell>
          <cell r="G82">
            <v>170</v>
          </cell>
          <cell r="H82">
            <v>5.8823529411764698E-2</v>
          </cell>
          <cell r="I82">
            <v>9.9999999999999982</v>
          </cell>
          <cell r="J82">
            <v>4508.9999999999991</v>
          </cell>
          <cell r="K82">
            <v>5.8823529411764698E-2</v>
          </cell>
          <cell r="L82">
            <v>9.9999999999999982</v>
          </cell>
          <cell r="M82">
            <v>9861.9999999999982</v>
          </cell>
          <cell r="N82">
            <v>14370.999999999996</v>
          </cell>
        </row>
        <row r="83">
          <cell r="E83">
            <v>2087</v>
          </cell>
          <cell r="F83" t="str">
            <v>Nether Green Junior School</v>
          </cell>
          <cell r="G83">
            <v>377</v>
          </cell>
          <cell r="H83">
            <v>0.12201591511936299</v>
          </cell>
          <cell r="I83">
            <v>45.999999999999851</v>
          </cell>
          <cell r="J83">
            <v>20741.399999999932</v>
          </cell>
          <cell r="K83">
            <v>0.12201591511936299</v>
          </cell>
          <cell r="L83">
            <v>45.999999999999851</v>
          </cell>
          <cell r="M83">
            <v>45365.199999999852</v>
          </cell>
          <cell r="N83">
            <v>66106.599999999788</v>
          </cell>
        </row>
        <row r="84">
          <cell r="E84">
            <v>2272</v>
          </cell>
          <cell r="F84" t="str">
            <v>Netherthorpe Primary School</v>
          </cell>
          <cell r="G84">
            <v>219</v>
          </cell>
          <cell r="H84">
            <v>0.511415525114155</v>
          </cell>
          <cell r="I84">
            <v>111.99999999999994</v>
          </cell>
          <cell r="J84">
            <v>50500.799999999974</v>
          </cell>
          <cell r="K84">
            <v>0.511415525114155</v>
          </cell>
          <cell r="L84">
            <v>111.99999999999994</v>
          </cell>
          <cell r="M84">
            <v>110454.39999999995</v>
          </cell>
          <cell r="N84">
            <v>160955.19999999992</v>
          </cell>
        </row>
        <row r="85">
          <cell r="E85">
            <v>2309</v>
          </cell>
          <cell r="F85" t="str">
            <v>Nook Lane Junior School</v>
          </cell>
          <cell r="G85">
            <v>246</v>
          </cell>
          <cell r="H85">
            <v>0.146341463414634</v>
          </cell>
          <cell r="I85">
            <v>35.999999999999964</v>
          </cell>
          <cell r="J85">
            <v>16232.399999999983</v>
          </cell>
          <cell r="K85">
            <v>0.146341463414634</v>
          </cell>
          <cell r="L85">
            <v>35.999999999999964</v>
          </cell>
          <cell r="M85">
            <v>35503.199999999968</v>
          </cell>
          <cell r="N85">
            <v>51735.599999999948</v>
          </cell>
        </row>
        <row r="86">
          <cell r="E86">
            <v>2051</v>
          </cell>
          <cell r="F86" t="str">
            <v>Norfolk Community Primary School</v>
          </cell>
          <cell r="G86">
            <v>408</v>
          </cell>
          <cell r="H86">
            <v>0.56372549019607798</v>
          </cell>
          <cell r="I86">
            <v>229.99999999999983</v>
          </cell>
          <cell r="J86">
            <v>103706.99999999991</v>
          </cell>
          <cell r="K86">
            <v>0.56372549019607798</v>
          </cell>
          <cell r="L86">
            <v>229.99999999999983</v>
          </cell>
          <cell r="M86">
            <v>226825.99999999985</v>
          </cell>
          <cell r="N86">
            <v>330532.99999999977</v>
          </cell>
        </row>
        <row r="87">
          <cell r="E87">
            <v>3010</v>
          </cell>
          <cell r="F87" t="str">
            <v>Norton Free Church of England Primary School</v>
          </cell>
          <cell r="G87">
            <v>213</v>
          </cell>
          <cell r="H87">
            <v>0.15962441314553999</v>
          </cell>
          <cell r="I87">
            <v>34.000000000000014</v>
          </cell>
          <cell r="J87">
            <v>15330.600000000006</v>
          </cell>
          <cell r="K87">
            <v>0.16431924882629101</v>
          </cell>
          <cell r="L87">
            <v>34.999999999999986</v>
          </cell>
          <cell r="M87">
            <v>34516.999999999985</v>
          </cell>
          <cell r="N87">
            <v>49847.599999999991</v>
          </cell>
        </row>
        <row r="88">
          <cell r="E88">
            <v>2018</v>
          </cell>
          <cell r="F88" t="str">
            <v>Oasis Academy Fir Vale</v>
          </cell>
          <cell r="G88">
            <v>402</v>
          </cell>
          <cell r="H88">
            <v>0.77114427860696499</v>
          </cell>
          <cell r="I88">
            <v>309.99999999999994</v>
          </cell>
          <cell r="J88">
            <v>139778.99999999997</v>
          </cell>
          <cell r="K88">
            <v>0.77363184079601999</v>
          </cell>
          <cell r="L88">
            <v>311.00000000000006</v>
          </cell>
          <cell r="M88">
            <v>306708.20000000007</v>
          </cell>
          <cell r="N88">
            <v>446487.20000000007</v>
          </cell>
        </row>
        <row r="89">
          <cell r="E89">
            <v>2019</v>
          </cell>
          <cell r="F89" t="str">
            <v>Oasis Academy Watermead</v>
          </cell>
          <cell r="G89">
            <v>392</v>
          </cell>
          <cell r="H89">
            <v>0.51530612244898</v>
          </cell>
          <cell r="I89">
            <v>202.00000000000017</v>
          </cell>
          <cell r="J89">
            <v>91081.800000000076</v>
          </cell>
          <cell r="K89">
            <v>0.52295918367346905</v>
          </cell>
          <cell r="L89">
            <v>204.99999999999986</v>
          </cell>
          <cell r="M89">
            <v>202170.99999999988</v>
          </cell>
          <cell r="N89">
            <v>293252.79999999993</v>
          </cell>
        </row>
        <row r="90">
          <cell r="E90">
            <v>2313</v>
          </cell>
          <cell r="F90" t="str">
            <v>Oughtibridge Primary School</v>
          </cell>
          <cell r="G90">
            <v>414</v>
          </cell>
          <cell r="H90">
            <v>9.1787439613526603E-2</v>
          </cell>
          <cell r="I90">
            <v>38.000000000000014</v>
          </cell>
          <cell r="J90">
            <v>17134.200000000004</v>
          </cell>
          <cell r="K90">
            <v>9.1787439613526603E-2</v>
          </cell>
          <cell r="L90">
            <v>38.000000000000014</v>
          </cell>
          <cell r="M90">
            <v>37475.600000000013</v>
          </cell>
          <cell r="N90">
            <v>54609.800000000017</v>
          </cell>
        </row>
        <row r="91">
          <cell r="E91">
            <v>2093</v>
          </cell>
          <cell r="F91" t="str">
            <v>Owler Brook Primary School</v>
          </cell>
          <cell r="G91">
            <v>395</v>
          </cell>
          <cell r="H91">
            <v>0.66329113924050598</v>
          </cell>
          <cell r="I91">
            <v>261.99999999999989</v>
          </cell>
          <cell r="J91">
            <v>118135.79999999994</v>
          </cell>
          <cell r="K91">
            <v>0.66582278481012702</v>
          </cell>
          <cell r="L91">
            <v>263.00000000000017</v>
          </cell>
          <cell r="M91">
            <v>259370.60000000018</v>
          </cell>
          <cell r="N91">
            <v>377506.40000000014</v>
          </cell>
        </row>
        <row r="92">
          <cell r="E92">
            <v>3428</v>
          </cell>
          <cell r="F92" t="str">
            <v>Parson Cross Church of England Primary School</v>
          </cell>
          <cell r="G92">
            <v>209</v>
          </cell>
          <cell r="H92">
            <v>0.296650717703349</v>
          </cell>
          <cell r="I92">
            <v>61.999999999999943</v>
          </cell>
          <cell r="J92">
            <v>27955.799999999974</v>
          </cell>
          <cell r="K92">
            <v>0.296650717703349</v>
          </cell>
          <cell r="L92">
            <v>61.999999999999943</v>
          </cell>
          <cell r="M92">
            <v>61144.399999999943</v>
          </cell>
          <cell r="N92">
            <v>89100.199999999924</v>
          </cell>
        </row>
        <row r="93">
          <cell r="E93">
            <v>2332</v>
          </cell>
          <cell r="F93" t="str">
            <v>Phillimore Community Primary School</v>
          </cell>
          <cell r="G93">
            <v>387</v>
          </cell>
          <cell r="H93">
            <v>0.56847545219638196</v>
          </cell>
          <cell r="I93">
            <v>219.99999999999983</v>
          </cell>
          <cell r="J93">
            <v>99197.999999999913</v>
          </cell>
          <cell r="K93">
            <v>0.57364341085271298</v>
          </cell>
          <cell r="L93">
            <v>221.99999999999991</v>
          </cell>
          <cell r="M93">
            <v>218936.39999999994</v>
          </cell>
          <cell r="N93">
            <v>318134.39999999985</v>
          </cell>
        </row>
        <row r="94">
          <cell r="E94">
            <v>3433</v>
          </cell>
          <cell r="F94" t="str">
            <v>Pipworth Community Primary School</v>
          </cell>
          <cell r="G94">
            <v>373</v>
          </cell>
          <cell r="H94">
            <v>0.53887399463806995</v>
          </cell>
          <cell r="I94">
            <v>201.00000000000009</v>
          </cell>
          <cell r="J94">
            <v>90630.900000000038</v>
          </cell>
          <cell r="K94">
            <v>0.54155495978552304</v>
          </cell>
          <cell r="L94">
            <v>202.00000000000009</v>
          </cell>
          <cell r="M94">
            <v>199212.40000000008</v>
          </cell>
          <cell r="N94">
            <v>289843.3000000001</v>
          </cell>
        </row>
        <row r="95">
          <cell r="E95">
            <v>3427</v>
          </cell>
          <cell r="F95" t="str">
            <v>Porter Croft Church of England Primary Academy</v>
          </cell>
          <cell r="G95">
            <v>211</v>
          </cell>
          <cell r="H95">
            <v>0.33175355450236999</v>
          </cell>
          <cell r="I95">
            <v>70.000000000000071</v>
          </cell>
          <cell r="J95">
            <v>31563.000000000029</v>
          </cell>
          <cell r="K95">
            <v>0.33175355450236999</v>
          </cell>
          <cell r="L95">
            <v>70.000000000000071</v>
          </cell>
          <cell r="M95">
            <v>69034.000000000073</v>
          </cell>
          <cell r="N95">
            <v>100597.0000000001</v>
          </cell>
        </row>
        <row r="96">
          <cell r="E96">
            <v>2347</v>
          </cell>
          <cell r="F96" t="str">
            <v>Prince Edward Primary School</v>
          </cell>
          <cell r="G96">
            <v>414</v>
          </cell>
          <cell r="H96">
            <v>0.471014492753623</v>
          </cell>
          <cell r="I96">
            <v>194.99999999999991</v>
          </cell>
          <cell r="J96">
            <v>87925.499999999956</v>
          </cell>
          <cell r="K96">
            <v>0.47342995169082103</v>
          </cell>
          <cell r="L96">
            <v>195.99999999999991</v>
          </cell>
          <cell r="M96">
            <v>193295.19999999992</v>
          </cell>
          <cell r="N96">
            <v>281220.6999999999</v>
          </cell>
        </row>
        <row r="97">
          <cell r="E97">
            <v>2366</v>
          </cell>
          <cell r="F97" t="str">
            <v>Pye Bank CofE Primary School</v>
          </cell>
          <cell r="G97">
            <v>417</v>
          </cell>
          <cell r="H97">
            <v>0.52997601918465198</v>
          </cell>
          <cell r="I97">
            <v>220.99999999999989</v>
          </cell>
          <cell r="J97">
            <v>99648.899999999951</v>
          </cell>
          <cell r="K97">
            <v>0.52997601918465198</v>
          </cell>
          <cell r="L97">
            <v>220.99999999999989</v>
          </cell>
          <cell r="M97">
            <v>217950.1999999999</v>
          </cell>
          <cell r="N97">
            <v>317599.09999999986</v>
          </cell>
        </row>
        <row r="98">
          <cell r="E98">
            <v>2363</v>
          </cell>
          <cell r="F98" t="str">
            <v>Rainbow Forge Primary Academy</v>
          </cell>
          <cell r="G98">
            <v>273</v>
          </cell>
          <cell r="H98">
            <v>0.45787545787545803</v>
          </cell>
          <cell r="I98">
            <v>125.00000000000004</v>
          </cell>
          <cell r="J98">
            <v>56362.500000000015</v>
          </cell>
          <cell r="K98">
            <v>0.46153846153846201</v>
          </cell>
          <cell r="L98">
            <v>126.00000000000013</v>
          </cell>
          <cell r="M98">
            <v>124261.20000000013</v>
          </cell>
          <cell r="N98">
            <v>180623.70000000013</v>
          </cell>
        </row>
        <row r="99">
          <cell r="E99">
            <v>2334</v>
          </cell>
          <cell r="F99" t="str">
            <v>Reignhead Primary School</v>
          </cell>
          <cell r="G99">
            <v>223</v>
          </cell>
          <cell r="H99">
            <v>0.36322869955157</v>
          </cell>
          <cell r="I99">
            <v>81.000000000000114</v>
          </cell>
          <cell r="J99">
            <v>36522.900000000052</v>
          </cell>
          <cell r="K99">
            <v>0.36322869955157</v>
          </cell>
          <cell r="L99">
            <v>81.000000000000114</v>
          </cell>
          <cell r="M99">
            <v>79882.200000000114</v>
          </cell>
          <cell r="N99">
            <v>116405.10000000017</v>
          </cell>
        </row>
        <row r="100">
          <cell r="E100">
            <v>2338</v>
          </cell>
          <cell r="F100" t="str">
            <v>Rivelin Primary School</v>
          </cell>
          <cell r="G100">
            <v>384</v>
          </cell>
          <cell r="H100">
            <v>0.17708333333333301</v>
          </cell>
          <cell r="I100">
            <v>67.999999999999872</v>
          </cell>
          <cell r="J100">
            <v>30661.199999999943</v>
          </cell>
          <cell r="K100">
            <v>0.1796875</v>
          </cell>
          <cell r="L100">
            <v>69</v>
          </cell>
          <cell r="M100">
            <v>68047.8</v>
          </cell>
          <cell r="N100">
            <v>98708.999999999942</v>
          </cell>
        </row>
        <row r="101">
          <cell r="E101">
            <v>2306</v>
          </cell>
          <cell r="F101" t="str">
            <v>Royd Nursery and Infant School</v>
          </cell>
          <cell r="G101">
            <v>133</v>
          </cell>
          <cell r="H101">
            <v>0.24060150375939801</v>
          </cell>
          <cell r="I101">
            <v>31.999999999999936</v>
          </cell>
          <cell r="J101">
            <v>14428.79999999997</v>
          </cell>
          <cell r="K101">
            <v>0.24060150375939801</v>
          </cell>
          <cell r="L101">
            <v>31.999999999999936</v>
          </cell>
          <cell r="M101">
            <v>31558.39999999994</v>
          </cell>
          <cell r="N101">
            <v>45987.19999999991</v>
          </cell>
        </row>
        <row r="102">
          <cell r="E102">
            <v>3401</v>
          </cell>
          <cell r="F102" t="str">
            <v>Sacred Heart School, A Catholic Voluntary Academy</v>
          </cell>
          <cell r="G102">
            <v>211</v>
          </cell>
          <cell r="H102">
            <v>0.14691943127962101</v>
          </cell>
          <cell r="I102">
            <v>31.000000000000032</v>
          </cell>
          <cell r="J102">
            <v>13977.900000000014</v>
          </cell>
          <cell r="K102">
            <v>0.14691943127962101</v>
          </cell>
          <cell r="L102">
            <v>31.000000000000032</v>
          </cell>
          <cell r="M102">
            <v>30572.200000000033</v>
          </cell>
          <cell r="N102">
            <v>44550.100000000049</v>
          </cell>
        </row>
        <row r="103">
          <cell r="E103">
            <v>2369</v>
          </cell>
          <cell r="F103" t="str">
            <v>Sharrow Nursery, Infant and Junior School</v>
          </cell>
          <cell r="G103">
            <v>428</v>
          </cell>
          <cell r="H103">
            <v>0.460280373831776</v>
          </cell>
          <cell r="I103">
            <v>197.00000000000014</v>
          </cell>
          <cell r="J103">
            <v>88827.300000000061</v>
          </cell>
          <cell r="K103">
            <v>0.46261682242990698</v>
          </cell>
          <cell r="L103">
            <v>198.0000000000002</v>
          </cell>
          <cell r="M103">
            <v>195267.60000000021</v>
          </cell>
          <cell r="N103">
            <v>284094.90000000026</v>
          </cell>
        </row>
        <row r="104">
          <cell r="E104">
            <v>2349</v>
          </cell>
          <cell r="F104" t="str">
            <v>Shooter's Grove Primary School</v>
          </cell>
          <cell r="G104">
            <v>332</v>
          </cell>
          <cell r="H104">
            <v>0.31626506024096401</v>
          </cell>
          <cell r="I104">
            <v>105.00000000000006</v>
          </cell>
          <cell r="J104">
            <v>47344.500000000022</v>
          </cell>
          <cell r="K104">
            <v>0.31626506024096401</v>
          </cell>
          <cell r="L104">
            <v>105.00000000000006</v>
          </cell>
          <cell r="M104">
            <v>103551.00000000006</v>
          </cell>
          <cell r="N104">
            <v>150895.50000000009</v>
          </cell>
        </row>
        <row r="105">
          <cell r="E105">
            <v>2360</v>
          </cell>
          <cell r="F105" t="str">
            <v>Shortbrook Primary School</v>
          </cell>
          <cell r="G105">
            <v>83</v>
          </cell>
          <cell r="H105">
            <v>0.67469879518072295</v>
          </cell>
          <cell r="I105">
            <v>56.000000000000007</v>
          </cell>
          <cell r="J105">
            <v>25250.400000000001</v>
          </cell>
          <cell r="K105">
            <v>0.67469879518072295</v>
          </cell>
          <cell r="L105">
            <v>56.000000000000007</v>
          </cell>
          <cell r="M105">
            <v>55227.200000000012</v>
          </cell>
          <cell r="N105">
            <v>80477.600000000006</v>
          </cell>
        </row>
        <row r="106">
          <cell r="E106">
            <v>2009</v>
          </cell>
          <cell r="F106" t="str">
            <v>Southey Green Primary School and Nurseries</v>
          </cell>
          <cell r="G106">
            <v>615</v>
          </cell>
          <cell r="H106">
            <v>0.56260162601625996</v>
          </cell>
          <cell r="I106">
            <v>345.99999999999989</v>
          </cell>
          <cell r="J106">
            <v>156011.39999999994</v>
          </cell>
          <cell r="K106">
            <v>0.56260162601625996</v>
          </cell>
          <cell r="L106">
            <v>345.99999999999989</v>
          </cell>
          <cell r="M106">
            <v>341225.1999999999</v>
          </cell>
          <cell r="N106">
            <v>497236.59999999986</v>
          </cell>
        </row>
        <row r="107">
          <cell r="E107">
            <v>2329</v>
          </cell>
          <cell r="F107" t="str">
            <v>Springfield Primary School</v>
          </cell>
          <cell r="G107">
            <v>202</v>
          </cell>
          <cell r="H107">
            <v>0.39108910891089099</v>
          </cell>
          <cell r="I107">
            <v>78.999999999999986</v>
          </cell>
          <cell r="J107">
            <v>35621.099999999991</v>
          </cell>
          <cell r="K107">
            <v>0.39108910891089099</v>
          </cell>
          <cell r="L107">
            <v>78.999999999999986</v>
          </cell>
          <cell r="M107">
            <v>77909.799999999988</v>
          </cell>
          <cell r="N107">
            <v>113530.89999999998</v>
          </cell>
        </row>
        <row r="108">
          <cell r="E108">
            <v>5202</v>
          </cell>
          <cell r="F108" t="str">
            <v>St Ann's Catholic Primary School, A Voluntary Academy</v>
          </cell>
          <cell r="G108">
            <v>96</v>
          </cell>
          <cell r="H108">
            <v>0.16666666666666699</v>
          </cell>
          <cell r="I108">
            <v>16.000000000000032</v>
          </cell>
          <cell r="J108">
            <v>7214.4000000000142</v>
          </cell>
          <cell r="K108">
            <v>0.16666666666666699</v>
          </cell>
          <cell r="L108">
            <v>16.000000000000032</v>
          </cell>
          <cell r="M108">
            <v>15779.200000000032</v>
          </cell>
          <cell r="N108">
            <v>22993.600000000046</v>
          </cell>
        </row>
        <row r="109">
          <cell r="E109">
            <v>3402</v>
          </cell>
          <cell r="F109" t="str">
            <v>St Catherine's Catholic Primary School (Hallam)</v>
          </cell>
          <cell r="G109">
            <v>421</v>
          </cell>
          <cell r="H109">
            <v>0.35391923990498803</v>
          </cell>
          <cell r="I109">
            <v>148.99999999999997</v>
          </cell>
          <cell r="J109">
            <v>67184.099999999977</v>
          </cell>
          <cell r="K109">
            <v>0.35391923990498803</v>
          </cell>
          <cell r="L109">
            <v>148.99999999999997</v>
          </cell>
          <cell r="M109">
            <v>146943.79999999999</v>
          </cell>
          <cell r="N109">
            <v>214127.89999999997</v>
          </cell>
        </row>
        <row r="110">
          <cell r="E110">
            <v>2017</v>
          </cell>
          <cell r="F110" t="str">
            <v>St John Fisher Primary, A Catholic Voluntary Academy</v>
          </cell>
          <cell r="G110">
            <v>212</v>
          </cell>
          <cell r="H110">
            <v>0.18867924528301899</v>
          </cell>
          <cell r="I110">
            <v>40.000000000000028</v>
          </cell>
          <cell r="J110">
            <v>18036.000000000011</v>
          </cell>
          <cell r="K110">
            <v>0.19339622641509399</v>
          </cell>
          <cell r="L110">
            <v>40.999999999999929</v>
          </cell>
          <cell r="M110">
            <v>40434.199999999932</v>
          </cell>
          <cell r="N110">
            <v>58470.199999999939</v>
          </cell>
        </row>
        <row r="111">
          <cell r="E111">
            <v>5203</v>
          </cell>
          <cell r="F111" t="str">
            <v>St Joseph's Primary School</v>
          </cell>
          <cell r="G111">
            <v>202</v>
          </cell>
          <cell r="H111">
            <v>0.143564356435644</v>
          </cell>
          <cell r="I111">
            <v>29.000000000000089</v>
          </cell>
          <cell r="J111">
            <v>13076.100000000039</v>
          </cell>
          <cell r="K111">
            <v>0.143564356435644</v>
          </cell>
          <cell r="L111">
            <v>29.000000000000089</v>
          </cell>
          <cell r="M111">
            <v>28599.80000000009</v>
          </cell>
          <cell r="N111">
            <v>41675.900000000125</v>
          </cell>
        </row>
        <row r="112">
          <cell r="E112">
            <v>3406</v>
          </cell>
          <cell r="F112" t="str">
            <v>St Marie's School, A Catholic Voluntary Academy</v>
          </cell>
          <cell r="G112">
            <v>224</v>
          </cell>
          <cell r="H112">
            <v>0.13839285714285701</v>
          </cell>
          <cell r="I112">
            <v>30.999999999999972</v>
          </cell>
          <cell r="J112">
            <v>13977.899999999987</v>
          </cell>
          <cell r="K112">
            <v>0.13839285714285701</v>
          </cell>
          <cell r="L112">
            <v>30.999999999999972</v>
          </cell>
          <cell r="M112">
            <v>30572.199999999972</v>
          </cell>
          <cell r="N112">
            <v>44550.099999999962</v>
          </cell>
        </row>
        <row r="113">
          <cell r="E113">
            <v>2020</v>
          </cell>
          <cell r="F113" t="str">
            <v>St Mary's Church of England Primary School</v>
          </cell>
          <cell r="G113">
            <v>194</v>
          </cell>
          <cell r="H113">
            <v>0.34536082474226798</v>
          </cell>
          <cell r="I113">
            <v>66.999999999999986</v>
          </cell>
          <cell r="J113">
            <v>30210.299999999992</v>
          </cell>
          <cell r="K113">
            <v>0.34536082474226798</v>
          </cell>
          <cell r="L113">
            <v>66.999999999999986</v>
          </cell>
          <cell r="M113">
            <v>66075.399999999994</v>
          </cell>
          <cell r="N113">
            <v>96285.699999999983</v>
          </cell>
        </row>
        <row r="114">
          <cell r="E114">
            <v>3423</v>
          </cell>
          <cell r="F114" t="str">
            <v>St Mary's Primary School, A Catholic Voluntary Academy</v>
          </cell>
          <cell r="G114">
            <v>172</v>
          </cell>
          <cell r="H114">
            <v>0.104651162790698</v>
          </cell>
          <cell r="I114">
            <v>18.000000000000057</v>
          </cell>
          <cell r="J114">
            <v>8116.2000000000253</v>
          </cell>
          <cell r="K114">
            <v>0.104651162790698</v>
          </cell>
          <cell r="L114">
            <v>18.000000000000057</v>
          </cell>
          <cell r="M114">
            <v>17751.600000000057</v>
          </cell>
          <cell r="N114">
            <v>25867.800000000083</v>
          </cell>
        </row>
        <row r="115">
          <cell r="E115">
            <v>5207</v>
          </cell>
          <cell r="F115" t="str">
            <v>St Patrick's Catholic Voluntary Academy</v>
          </cell>
          <cell r="G115">
            <v>277</v>
          </cell>
          <cell r="H115">
            <v>0.32129963898917002</v>
          </cell>
          <cell r="I115">
            <v>89.000000000000099</v>
          </cell>
          <cell r="J115">
            <v>40130.100000000042</v>
          </cell>
          <cell r="K115">
            <v>0.32129963898917002</v>
          </cell>
          <cell r="L115">
            <v>89.000000000000099</v>
          </cell>
          <cell r="M115">
            <v>87771.800000000105</v>
          </cell>
          <cell r="N115">
            <v>127901.90000000014</v>
          </cell>
        </row>
        <row r="116">
          <cell r="E116">
            <v>5208</v>
          </cell>
          <cell r="F116" t="str">
            <v>St Theresa's Catholic Primary School</v>
          </cell>
          <cell r="G116">
            <v>211</v>
          </cell>
          <cell r="H116">
            <v>0.26540284360189598</v>
          </cell>
          <cell r="I116">
            <v>56.00000000000005</v>
          </cell>
          <cell r="J116">
            <v>25250.40000000002</v>
          </cell>
          <cell r="K116">
            <v>0.26540284360189598</v>
          </cell>
          <cell r="L116">
            <v>56.00000000000005</v>
          </cell>
          <cell r="M116">
            <v>55227.200000000048</v>
          </cell>
          <cell r="N116">
            <v>80477.600000000064</v>
          </cell>
        </row>
        <row r="117">
          <cell r="E117">
            <v>3424</v>
          </cell>
          <cell r="F117" t="str">
            <v>St Thomas More Catholic Primary, A Voluntary Academy</v>
          </cell>
          <cell r="G117">
            <v>201</v>
          </cell>
          <cell r="H117">
            <v>0.21890547263681601</v>
          </cell>
          <cell r="I117">
            <v>44.000000000000014</v>
          </cell>
          <cell r="J117">
            <v>19839.600000000006</v>
          </cell>
          <cell r="K117">
            <v>0.21890547263681601</v>
          </cell>
          <cell r="L117">
            <v>44.000000000000014</v>
          </cell>
          <cell r="M117">
            <v>43392.800000000017</v>
          </cell>
          <cell r="N117">
            <v>63232.400000000023</v>
          </cell>
        </row>
        <row r="118">
          <cell r="E118">
            <v>3414</v>
          </cell>
          <cell r="F118" t="str">
            <v>St Thomas of Canterbury School, a Catholic Voluntary Academy</v>
          </cell>
          <cell r="G118">
            <v>196</v>
          </cell>
          <cell r="H118">
            <v>0.17346938775510201</v>
          </cell>
          <cell r="I118">
            <v>33.999999999999993</v>
          </cell>
          <cell r="J118">
            <v>15330.599999999997</v>
          </cell>
          <cell r="K118">
            <v>0.17857142857142899</v>
          </cell>
          <cell r="L118">
            <v>35.000000000000085</v>
          </cell>
          <cell r="M118">
            <v>34517.000000000087</v>
          </cell>
          <cell r="N118">
            <v>49847.600000000086</v>
          </cell>
        </row>
        <row r="119">
          <cell r="E119">
            <v>3412</v>
          </cell>
          <cell r="F119" t="str">
            <v>St Wilfrid's Catholic Primary School</v>
          </cell>
          <cell r="G119">
            <v>282</v>
          </cell>
          <cell r="H119">
            <v>6.0283687943262401E-2</v>
          </cell>
          <cell r="I119">
            <v>16.999999999999996</v>
          </cell>
          <cell r="J119">
            <v>7665.2999999999984</v>
          </cell>
          <cell r="K119">
            <v>6.0283687943262401E-2</v>
          </cell>
          <cell r="L119">
            <v>16.999999999999996</v>
          </cell>
          <cell r="M119">
            <v>16765.399999999998</v>
          </cell>
          <cell r="N119">
            <v>24430.699999999997</v>
          </cell>
        </row>
        <row r="120">
          <cell r="E120">
            <v>2294</v>
          </cell>
          <cell r="F120" t="str">
            <v>Stannington Infant School</v>
          </cell>
          <cell r="G120">
            <v>178</v>
          </cell>
          <cell r="H120">
            <v>0.13483146067415699</v>
          </cell>
          <cell r="I120">
            <v>23.999999999999947</v>
          </cell>
          <cell r="J120">
            <v>10821.599999999975</v>
          </cell>
          <cell r="K120">
            <v>0.13483146067415699</v>
          </cell>
          <cell r="L120">
            <v>23.999999999999947</v>
          </cell>
          <cell r="M120">
            <v>23668.799999999948</v>
          </cell>
          <cell r="N120">
            <v>34490.399999999921</v>
          </cell>
        </row>
        <row r="121">
          <cell r="E121">
            <v>2303</v>
          </cell>
          <cell r="F121" t="str">
            <v>Stocksbridge Junior School</v>
          </cell>
          <cell r="G121">
            <v>265</v>
          </cell>
          <cell r="H121">
            <v>0.305660377358491</v>
          </cell>
          <cell r="I121">
            <v>81.000000000000114</v>
          </cell>
          <cell r="J121">
            <v>36522.900000000052</v>
          </cell>
          <cell r="K121">
            <v>0.305660377358491</v>
          </cell>
          <cell r="L121">
            <v>81.000000000000114</v>
          </cell>
          <cell r="M121">
            <v>79882.200000000114</v>
          </cell>
          <cell r="N121">
            <v>116405.10000000017</v>
          </cell>
        </row>
        <row r="122">
          <cell r="E122">
            <v>2302</v>
          </cell>
          <cell r="F122" t="str">
            <v>Stocksbridge Nursery Infant School</v>
          </cell>
          <cell r="G122">
            <v>180</v>
          </cell>
          <cell r="H122">
            <v>0.266666666666667</v>
          </cell>
          <cell r="I122">
            <v>48.000000000000057</v>
          </cell>
          <cell r="J122">
            <v>21643.200000000026</v>
          </cell>
          <cell r="K122">
            <v>0.266666666666667</v>
          </cell>
          <cell r="L122">
            <v>48.000000000000057</v>
          </cell>
          <cell r="M122">
            <v>47337.600000000057</v>
          </cell>
          <cell r="N122">
            <v>68980.800000000076</v>
          </cell>
        </row>
        <row r="123">
          <cell r="E123">
            <v>2350</v>
          </cell>
          <cell r="F123" t="str">
            <v>Stradbroke Primary School</v>
          </cell>
          <cell r="G123">
            <v>408</v>
          </cell>
          <cell r="H123">
            <v>0.50245098039215697</v>
          </cell>
          <cell r="I123">
            <v>205.00000000000003</v>
          </cell>
          <cell r="J123">
            <v>92434.500000000015</v>
          </cell>
          <cell r="K123">
            <v>0.50490196078431404</v>
          </cell>
          <cell r="L123">
            <v>206.00000000000014</v>
          </cell>
          <cell r="M123">
            <v>203157.20000000016</v>
          </cell>
          <cell r="N123">
            <v>295591.70000000019</v>
          </cell>
        </row>
        <row r="124">
          <cell r="E124">
            <v>2230</v>
          </cell>
          <cell r="F124" t="str">
            <v>Tinsley Meadows Primary School</v>
          </cell>
          <cell r="G124">
            <v>556</v>
          </cell>
          <cell r="H124">
            <v>0.48381294964028798</v>
          </cell>
          <cell r="I124">
            <v>269.00000000000011</v>
          </cell>
          <cell r="J124">
            <v>121292.10000000005</v>
          </cell>
          <cell r="K124">
            <v>0.49100719424460398</v>
          </cell>
          <cell r="L124">
            <v>272.99999999999983</v>
          </cell>
          <cell r="M124">
            <v>269232.59999999986</v>
          </cell>
          <cell r="N124">
            <v>390524.6999999999</v>
          </cell>
        </row>
        <row r="125">
          <cell r="E125">
            <v>5206</v>
          </cell>
          <cell r="F125" t="str">
            <v>Totley All Saints Church of England Voluntary Aided Primary School</v>
          </cell>
          <cell r="G125">
            <v>211</v>
          </cell>
          <cell r="H125">
            <v>8.0568720379146905E-2</v>
          </cell>
          <cell r="I125">
            <v>16.999999999999996</v>
          </cell>
          <cell r="J125">
            <v>7665.2999999999984</v>
          </cell>
          <cell r="K125">
            <v>8.0568720379146905E-2</v>
          </cell>
          <cell r="L125">
            <v>16.999999999999996</v>
          </cell>
          <cell r="M125">
            <v>16765.399999999998</v>
          </cell>
          <cell r="N125">
            <v>24430.699999999997</v>
          </cell>
        </row>
        <row r="126">
          <cell r="E126">
            <v>2203</v>
          </cell>
          <cell r="F126" t="str">
            <v>Totley Primary School</v>
          </cell>
          <cell r="G126">
            <v>418</v>
          </cell>
          <cell r="H126">
            <v>8.1339712918660295E-2</v>
          </cell>
          <cell r="I126">
            <v>34</v>
          </cell>
          <cell r="J126">
            <v>15330.599999999999</v>
          </cell>
          <cell r="K126">
            <v>8.3732057416267894E-2</v>
          </cell>
          <cell r="L126">
            <v>34.999999999999979</v>
          </cell>
          <cell r="M126">
            <v>34516.999999999978</v>
          </cell>
          <cell r="N126">
            <v>49847.599999999977</v>
          </cell>
        </row>
        <row r="127">
          <cell r="E127">
            <v>2351</v>
          </cell>
          <cell r="F127" t="str">
            <v>Walkley Primary School</v>
          </cell>
          <cell r="G127">
            <v>413</v>
          </cell>
          <cell r="H127">
            <v>0.239709443099274</v>
          </cell>
          <cell r="I127">
            <v>99.000000000000156</v>
          </cell>
          <cell r="J127">
            <v>44639.100000000071</v>
          </cell>
          <cell r="K127">
            <v>0.24455205811138001</v>
          </cell>
          <cell r="L127">
            <v>100.99999999999994</v>
          </cell>
          <cell r="M127">
            <v>99606.199999999953</v>
          </cell>
          <cell r="N127">
            <v>144245.30000000002</v>
          </cell>
        </row>
        <row r="128">
          <cell r="E128">
            <v>3432</v>
          </cell>
          <cell r="F128" t="str">
            <v>Watercliffe Meadow Community Primary School</v>
          </cell>
          <cell r="G128">
            <v>410</v>
          </cell>
          <cell r="H128">
            <v>0.58048780487804896</v>
          </cell>
          <cell r="I128">
            <v>238.00000000000009</v>
          </cell>
          <cell r="J128">
            <v>107314.20000000003</v>
          </cell>
          <cell r="K128">
            <v>0.58048780487804896</v>
          </cell>
          <cell r="L128">
            <v>238.00000000000009</v>
          </cell>
          <cell r="M128">
            <v>234715.60000000009</v>
          </cell>
          <cell r="N128">
            <v>342029.8000000001</v>
          </cell>
        </row>
        <row r="129">
          <cell r="E129">
            <v>2319</v>
          </cell>
          <cell r="F129" t="str">
            <v>Waterthorpe Infant School</v>
          </cell>
          <cell r="G129">
            <v>107</v>
          </cell>
          <cell r="H129">
            <v>0.38317757009345799</v>
          </cell>
          <cell r="I129">
            <v>41.000000000000007</v>
          </cell>
          <cell r="J129">
            <v>18486.900000000001</v>
          </cell>
          <cell r="K129">
            <v>0.38317757009345799</v>
          </cell>
          <cell r="L129">
            <v>41.000000000000007</v>
          </cell>
          <cell r="M129">
            <v>40434.200000000012</v>
          </cell>
          <cell r="N129">
            <v>58921.100000000013</v>
          </cell>
        </row>
        <row r="130">
          <cell r="E130">
            <v>2352</v>
          </cell>
          <cell r="F130" t="str">
            <v>Westways Primary School</v>
          </cell>
          <cell r="G130">
            <v>580</v>
          </cell>
          <cell r="H130">
            <v>0.15517241379310301</v>
          </cell>
          <cell r="I130">
            <v>89.999999999999744</v>
          </cell>
          <cell r="J130">
            <v>40580.999999999884</v>
          </cell>
          <cell r="K130">
            <v>0.15689655172413799</v>
          </cell>
          <cell r="L130">
            <v>91.000000000000043</v>
          </cell>
          <cell r="M130">
            <v>89744.200000000041</v>
          </cell>
          <cell r="N130">
            <v>130325.19999999992</v>
          </cell>
        </row>
        <row r="131">
          <cell r="E131">
            <v>2311</v>
          </cell>
          <cell r="F131" t="str">
            <v>Wharncliffe Side Primary School</v>
          </cell>
          <cell r="G131">
            <v>124</v>
          </cell>
          <cell r="H131">
            <v>0.29032258064516098</v>
          </cell>
          <cell r="I131">
            <v>35.999999999999964</v>
          </cell>
          <cell r="J131">
            <v>16232.399999999983</v>
          </cell>
          <cell r="K131">
            <v>0.29032258064516098</v>
          </cell>
          <cell r="L131">
            <v>35.999999999999964</v>
          </cell>
          <cell r="M131">
            <v>35503.199999999968</v>
          </cell>
          <cell r="N131">
            <v>51735.599999999948</v>
          </cell>
        </row>
        <row r="132">
          <cell r="E132">
            <v>2040</v>
          </cell>
          <cell r="F132" t="str">
            <v>Whiteways Primary School</v>
          </cell>
          <cell r="G132">
            <v>399</v>
          </cell>
          <cell r="H132">
            <v>0.58395989974937301</v>
          </cell>
          <cell r="I132">
            <v>232.99999999999983</v>
          </cell>
          <cell r="J132">
            <v>105059.69999999992</v>
          </cell>
          <cell r="K132">
            <v>0.59899749373433597</v>
          </cell>
          <cell r="L132">
            <v>239.00000000000006</v>
          </cell>
          <cell r="M132">
            <v>235701.80000000008</v>
          </cell>
          <cell r="N132">
            <v>340761.5</v>
          </cell>
        </row>
        <row r="133">
          <cell r="E133">
            <v>2027</v>
          </cell>
          <cell r="F133" t="str">
            <v>Wincobank Nursery and Infant Academy</v>
          </cell>
          <cell r="G133">
            <v>121</v>
          </cell>
          <cell r="H133">
            <v>0.413223140495868</v>
          </cell>
          <cell r="I133">
            <v>50.000000000000028</v>
          </cell>
          <cell r="J133">
            <v>22545.000000000011</v>
          </cell>
          <cell r="K133">
            <v>0.413223140495868</v>
          </cell>
          <cell r="L133">
            <v>50.000000000000028</v>
          </cell>
          <cell r="M133">
            <v>49310.000000000029</v>
          </cell>
          <cell r="N133">
            <v>71855.000000000044</v>
          </cell>
        </row>
        <row r="134">
          <cell r="E134">
            <v>2361</v>
          </cell>
          <cell r="F134" t="str">
            <v>Windmill Hill Primary School</v>
          </cell>
          <cell r="G134">
            <v>279</v>
          </cell>
          <cell r="H134">
            <v>0.186379928315412</v>
          </cell>
          <cell r="I134">
            <v>51.99999999999995</v>
          </cell>
          <cell r="J134">
            <v>23446.799999999977</v>
          </cell>
          <cell r="K134">
            <v>0.186379928315412</v>
          </cell>
          <cell r="L134">
            <v>51.99999999999995</v>
          </cell>
          <cell r="M134">
            <v>51282.399999999951</v>
          </cell>
          <cell r="N134">
            <v>74729.199999999924</v>
          </cell>
        </row>
        <row r="135">
          <cell r="E135">
            <v>2043</v>
          </cell>
          <cell r="F135" t="str">
            <v>Wisewood Community Primary School</v>
          </cell>
          <cell r="G135">
            <v>164</v>
          </cell>
          <cell r="H135">
            <v>0.46341463414634099</v>
          </cell>
          <cell r="I135">
            <v>75.999999999999915</v>
          </cell>
          <cell r="J135">
            <v>34268.399999999958</v>
          </cell>
          <cell r="K135">
            <v>0.46951219512195103</v>
          </cell>
          <cell r="L135">
            <v>76.999999999999972</v>
          </cell>
          <cell r="M135">
            <v>75937.39999999998</v>
          </cell>
          <cell r="N135">
            <v>110205.79999999993</v>
          </cell>
        </row>
        <row r="136">
          <cell r="E136">
            <v>2139</v>
          </cell>
          <cell r="F136" t="str">
            <v>Woodhouse West Primary School</v>
          </cell>
          <cell r="G136">
            <v>370</v>
          </cell>
          <cell r="H136">
            <v>0.57027027027027</v>
          </cell>
          <cell r="I136">
            <v>210.99999999999989</v>
          </cell>
          <cell r="J136">
            <v>95139.899999999951</v>
          </cell>
          <cell r="K136">
            <v>0.57837837837837802</v>
          </cell>
          <cell r="L136">
            <v>213.99999999999986</v>
          </cell>
          <cell r="M136">
            <v>211046.79999999987</v>
          </cell>
          <cell r="N136">
            <v>306186.69999999984</v>
          </cell>
        </row>
        <row r="137">
          <cell r="E137">
            <v>2034</v>
          </cell>
          <cell r="F137" t="str">
            <v>Woodlands Primary School</v>
          </cell>
          <cell r="G137">
            <v>405</v>
          </cell>
          <cell r="H137">
            <v>0.62716049382716099</v>
          </cell>
          <cell r="I137">
            <v>254.0000000000002</v>
          </cell>
          <cell r="J137">
            <v>114528.60000000008</v>
          </cell>
          <cell r="K137">
            <v>0.62716049382716099</v>
          </cell>
          <cell r="L137">
            <v>254.0000000000002</v>
          </cell>
          <cell r="M137">
            <v>250494.80000000022</v>
          </cell>
          <cell r="N137">
            <v>365023.40000000031</v>
          </cell>
        </row>
        <row r="138">
          <cell r="E138">
            <v>2324</v>
          </cell>
          <cell r="F138" t="str">
            <v>Woodseats Primary School</v>
          </cell>
          <cell r="G138">
            <v>380</v>
          </cell>
          <cell r="H138">
            <v>0.32368421052631602</v>
          </cell>
          <cell r="I138">
            <v>123.00000000000009</v>
          </cell>
          <cell r="J138">
            <v>55460.700000000033</v>
          </cell>
          <cell r="K138">
            <v>0.32368421052631602</v>
          </cell>
          <cell r="L138">
            <v>123.00000000000009</v>
          </cell>
          <cell r="M138">
            <v>121302.60000000009</v>
          </cell>
          <cell r="N138">
            <v>176763.30000000013</v>
          </cell>
        </row>
        <row r="139">
          <cell r="E139">
            <v>2327</v>
          </cell>
          <cell r="F139" t="str">
            <v>Woodthorpe Primary School</v>
          </cell>
          <cell r="G139">
            <v>404</v>
          </cell>
          <cell r="H139">
            <v>0.61386138613861396</v>
          </cell>
          <cell r="I139">
            <v>248.00000000000003</v>
          </cell>
          <cell r="J139">
            <v>111823.20000000001</v>
          </cell>
          <cell r="K139">
            <v>0.61386138613861396</v>
          </cell>
          <cell r="L139">
            <v>248.00000000000003</v>
          </cell>
          <cell r="M139">
            <v>244577.60000000003</v>
          </cell>
          <cell r="N139">
            <v>356400.80000000005</v>
          </cell>
        </row>
        <row r="140">
          <cell r="E140">
            <v>2321</v>
          </cell>
          <cell r="F140" t="str">
            <v>Wybourn Community Primary &amp; Nursery School</v>
          </cell>
          <cell r="G140">
            <v>433</v>
          </cell>
          <cell r="H140">
            <v>0.68129330254041598</v>
          </cell>
          <cell r="I140">
            <v>295.00000000000011</v>
          </cell>
          <cell r="J140">
            <v>133015.50000000006</v>
          </cell>
          <cell r="K140">
            <v>0.68129330254041598</v>
          </cell>
          <cell r="L140">
            <v>295.00000000000011</v>
          </cell>
          <cell r="M140">
            <v>290929.00000000012</v>
          </cell>
          <cell r="N140">
            <v>423944.50000000017</v>
          </cell>
        </row>
        <row r="141">
          <cell r="E141" t="str">
            <v/>
          </cell>
          <cell r="F141">
            <v>0</v>
          </cell>
        </row>
        <row r="142">
          <cell r="E142" t="str">
            <v/>
          </cell>
          <cell r="F142" t="str">
            <v>Total Primary</v>
          </cell>
          <cell r="G142">
            <v>43043</v>
          </cell>
          <cell r="H142">
            <v>0.34058964291522426</v>
          </cell>
          <cell r="I142">
            <v>14659.999999999998</v>
          </cell>
          <cell r="J142">
            <v>6610194.0000000009</v>
          </cell>
          <cell r="K142">
            <v>0.34207652812303974</v>
          </cell>
          <cell r="L142">
            <v>14723.999999999998</v>
          </cell>
          <cell r="M142">
            <v>14520808.799999997</v>
          </cell>
          <cell r="N142">
            <v>21131002.800000001</v>
          </cell>
        </row>
        <row r="143">
          <cell r="E143" t="str">
            <v/>
          </cell>
          <cell r="F143">
            <v>0</v>
          </cell>
        </row>
        <row r="144">
          <cell r="E144" t="str">
            <v/>
          </cell>
          <cell r="F144" t="str">
            <v>Secondary</v>
          </cell>
        </row>
        <row r="145">
          <cell r="E145" t="str">
            <v/>
          </cell>
          <cell r="F145">
            <v>0</v>
          </cell>
        </row>
        <row r="146">
          <cell r="E146">
            <v>5401</v>
          </cell>
          <cell r="F146" t="str">
            <v>All Saints' Catholic High School</v>
          </cell>
          <cell r="G146">
            <v>1035</v>
          </cell>
          <cell r="H146">
            <v>0.257971014492754</v>
          </cell>
          <cell r="I146">
            <v>267.0000000000004</v>
          </cell>
          <cell r="J146">
            <v>130830.00000000019</v>
          </cell>
          <cell r="K146">
            <v>0.266666666666667</v>
          </cell>
          <cell r="L146">
            <v>276.00000000000034</v>
          </cell>
          <cell r="M146">
            <v>418451.88000000053</v>
          </cell>
          <cell r="N146">
            <v>549281.8800000007</v>
          </cell>
        </row>
        <row r="147">
          <cell r="E147">
            <v>4017</v>
          </cell>
          <cell r="F147" t="str">
            <v>Bradfield School</v>
          </cell>
          <cell r="G147">
            <v>1022</v>
          </cell>
          <cell r="H147">
            <v>0.15949119373776899</v>
          </cell>
          <cell r="I147">
            <v>162.99999999999991</v>
          </cell>
          <cell r="J147">
            <v>79869.999999999956</v>
          </cell>
          <cell r="K147">
            <v>0.15949119373776899</v>
          </cell>
          <cell r="L147">
            <v>162.99999999999991</v>
          </cell>
          <cell r="M147">
            <v>247129.18999999989</v>
          </cell>
          <cell r="N147">
            <v>326999.18999999983</v>
          </cell>
        </row>
        <row r="148">
          <cell r="E148">
            <v>4000</v>
          </cell>
          <cell r="F148" t="str">
            <v>Chaucer School</v>
          </cell>
          <cell r="G148">
            <v>804</v>
          </cell>
          <cell r="H148">
            <v>0.57462686567164201</v>
          </cell>
          <cell r="I148">
            <v>462.00000000000017</v>
          </cell>
          <cell r="J148">
            <v>226380.00000000009</v>
          </cell>
          <cell r="K148">
            <v>0.57960199004975099</v>
          </cell>
          <cell r="L148">
            <v>465.99999999999977</v>
          </cell>
          <cell r="M148">
            <v>706516.57999999973</v>
          </cell>
          <cell r="N148">
            <v>932896.57999999984</v>
          </cell>
        </row>
        <row r="149">
          <cell r="E149">
            <v>6907</v>
          </cell>
          <cell r="F149" t="str">
            <v>E-Act Parkwood Academy</v>
          </cell>
          <cell r="G149">
            <v>856</v>
          </cell>
          <cell r="H149">
            <v>0.51285046728971995</v>
          </cell>
          <cell r="I149">
            <v>439.00000000000028</v>
          </cell>
          <cell r="J149">
            <v>215110.00000000015</v>
          </cell>
          <cell r="K149">
            <v>0.51635514018691597</v>
          </cell>
          <cell r="L149">
            <v>442.00000000000006</v>
          </cell>
          <cell r="M149">
            <v>670129.46000000008</v>
          </cell>
          <cell r="N149">
            <v>885239.4600000002</v>
          </cell>
        </row>
        <row r="150">
          <cell r="E150">
            <v>4012</v>
          </cell>
          <cell r="F150" t="str">
            <v>Ecclesfield School</v>
          </cell>
          <cell r="G150">
            <v>1712</v>
          </cell>
          <cell r="H150">
            <v>0.28154205607476601</v>
          </cell>
          <cell r="I150">
            <v>481.99999999999943</v>
          </cell>
          <cell r="J150">
            <v>236179.99999999971</v>
          </cell>
          <cell r="K150">
            <v>0.289719626168224</v>
          </cell>
          <cell r="L150">
            <v>495.99999999999949</v>
          </cell>
          <cell r="M150">
            <v>752000.47999999928</v>
          </cell>
          <cell r="N150">
            <v>988180.47999999905</v>
          </cell>
        </row>
        <row r="151">
          <cell r="E151">
            <v>4280</v>
          </cell>
          <cell r="F151" t="str">
            <v>Fir Vale School</v>
          </cell>
          <cell r="G151">
            <v>978</v>
          </cell>
          <cell r="H151">
            <v>0.703476482617587</v>
          </cell>
          <cell r="I151">
            <v>688.00000000000011</v>
          </cell>
          <cell r="J151">
            <v>337120.00000000006</v>
          </cell>
          <cell r="K151">
            <v>0.71676891615541904</v>
          </cell>
          <cell r="L151">
            <v>700.99999999999977</v>
          </cell>
          <cell r="M151">
            <v>1062807.1299999997</v>
          </cell>
          <cell r="N151">
            <v>1399927.1299999997</v>
          </cell>
        </row>
        <row r="152">
          <cell r="E152">
            <v>4003</v>
          </cell>
          <cell r="F152" t="str">
            <v>Firth Park Academy</v>
          </cell>
          <cell r="G152">
            <v>1169</v>
          </cell>
          <cell r="H152">
            <v>0.54576561163387505</v>
          </cell>
          <cell r="I152">
            <v>637.99999999999989</v>
          </cell>
          <cell r="J152">
            <v>312619.99999999994</v>
          </cell>
          <cell r="K152">
            <v>0.55089820359281405</v>
          </cell>
          <cell r="L152">
            <v>643.99999999999966</v>
          </cell>
          <cell r="M152">
            <v>976387.71999999951</v>
          </cell>
          <cell r="N152">
            <v>1289007.7199999995</v>
          </cell>
        </row>
        <row r="153">
          <cell r="E153">
            <v>4007</v>
          </cell>
          <cell r="F153" t="str">
            <v>Forge Valley School</v>
          </cell>
          <cell r="G153">
            <v>1281</v>
          </cell>
          <cell r="H153">
            <v>0.26151444184231099</v>
          </cell>
          <cell r="I153">
            <v>335.0000000000004</v>
          </cell>
          <cell r="J153">
            <v>164150.0000000002</v>
          </cell>
          <cell r="K153">
            <v>0.26463700234192</v>
          </cell>
          <cell r="L153">
            <v>338.99999999999955</v>
          </cell>
          <cell r="M153">
            <v>513968.06999999937</v>
          </cell>
          <cell r="N153">
            <v>678118.0699999996</v>
          </cell>
        </row>
        <row r="154">
          <cell r="E154">
            <v>4278</v>
          </cell>
          <cell r="F154" t="str">
            <v>Handsworth Grange Community Sports College</v>
          </cell>
          <cell r="G154">
            <v>998</v>
          </cell>
          <cell r="H154">
            <v>0.33466933867735499</v>
          </cell>
          <cell r="I154">
            <v>334.00000000000028</v>
          </cell>
          <cell r="J154">
            <v>163660.00000000015</v>
          </cell>
          <cell r="K154">
            <v>0.34068136272545102</v>
          </cell>
          <cell r="L154">
            <v>340.00000000000011</v>
          </cell>
          <cell r="M154">
            <v>515484.20000000019</v>
          </cell>
          <cell r="N154">
            <v>679144.2000000003</v>
          </cell>
        </row>
        <row r="155">
          <cell r="E155">
            <v>4257</v>
          </cell>
          <cell r="F155" t="str">
            <v>High Storrs School</v>
          </cell>
          <cell r="G155">
            <v>1204</v>
          </cell>
          <cell r="H155">
            <v>8.3887043189368807E-2</v>
          </cell>
          <cell r="I155">
            <v>101.00000000000004</v>
          </cell>
          <cell r="J155">
            <v>49490.000000000022</v>
          </cell>
          <cell r="K155">
            <v>8.6378737541528194E-2</v>
          </cell>
          <cell r="L155">
            <v>103.99999999999994</v>
          </cell>
          <cell r="M155">
            <v>157677.51999999993</v>
          </cell>
          <cell r="N155">
            <v>207167.51999999996</v>
          </cell>
        </row>
        <row r="156">
          <cell r="E156">
            <v>4230</v>
          </cell>
          <cell r="F156" t="str">
            <v>King Ecgbert School</v>
          </cell>
          <cell r="G156">
            <v>1112</v>
          </cell>
          <cell r="H156">
            <v>0.20683453237410099</v>
          </cell>
          <cell r="I156">
            <v>230.00000000000028</v>
          </cell>
          <cell r="J156">
            <v>112700.00000000015</v>
          </cell>
          <cell r="K156">
            <v>0.20953237410071901</v>
          </cell>
          <cell r="L156">
            <v>232.99999999999955</v>
          </cell>
          <cell r="M156">
            <v>353258.28999999934</v>
          </cell>
          <cell r="N156">
            <v>465958.28999999946</v>
          </cell>
        </row>
        <row r="157">
          <cell r="E157">
            <v>4259</v>
          </cell>
          <cell r="F157" t="str">
            <v>King Edward VII School</v>
          </cell>
          <cell r="G157">
            <v>1162</v>
          </cell>
          <cell r="H157">
            <v>0.27882960413080898</v>
          </cell>
          <cell r="I157">
            <v>324.00000000000006</v>
          </cell>
          <cell r="J157">
            <v>158760.00000000003</v>
          </cell>
          <cell r="K157">
            <v>0.28055077452667798</v>
          </cell>
          <cell r="L157">
            <v>325.99999999999983</v>
          </cell>
          <cell r="M157">
            <v>494258.37999999977</v>
          </cell>
          <cell r="N157">
            <v>653018.37999999977</v>
          </cell>
        </row>
        <row r="158">
          <cell r="E158">
            <v>4279</v>
          </cell>
          <cell r="F158" t="str">
            <v>Meadowhead School Academy Trust</v>
          </cell>
          <cell r="G158">
            <v>1629</v>
          </cell>
          <cell r="H158">
            <v>0.35543278084714502</v>
          </cell>
          <cell r="I158">
            <v>578.9999999999992</v>
          </cell>
          <cell r="J158">
            <v>283709.99999999959</v>
          </cell>
          <cell r="K158">
            <v>0.362185389809699</v>
          </cell>
          <cell r="L158">
            <v>589.99999999999966</v>
          </cell>
          <cell r="M158">
            <v>894516.6999999996</v>
          </cell>
          <cell r="N158">
            <v>1178226.6999999993</v>
          </cell>
        </row>
        <row r="159">
          <cell r="E159">
            <v>4015</v>
          </cell>
          <cell r="F159" t="str">
            <v>Mercia School</v>
          </cell>
          <cell r="G159">
            <v>920</v>
          </cell>
          <cell r="H159">
            <v>0.229347826086957</v>
          </cell>
          <cell r="I159">
            <v>211.00000000000045</v>
          </cell>
          <cell r="J159">
            <v>103390.00000000022</v>
          </cell>
          <cell r="K159">
            <v>0.229347826086957</v>
          </cell>
          <cell r="L159">
            <v>211.00000000000045</v>
          </cell>
          <cell r="M159">
            <v>319903.43000000069</v>
          </cell>
          <cell r="N159">
            <v>423293.43000000092</v>
          </cell>
        </row>
        <row r="160">
          <cell r="E160">
            <v>4008</v>
          </cell>
          <cell r="F160" t="str">
            <v>Newfield Secondary School</v>
          </cell>
          <cell r="G160">
            <v>1061</v>
          </cell>
          <cell r="H160">
            <v>0.359095193213949</v>
          </cell>
          <cell r="I160">
            <v>380.99999999999989</v>
          </cell>
          <cell r="J160">
            <v>186689.99999999994</v>
          </cell>
          <cell r="K160">
            <v>0.360980207351555</v>
          </cell>
          <cell r="L160">
            <v>382.99999999999989</v>
          </cell>
          <cell r="M160">
            <v>580677.78999999992</v>
          </cell>
          <cell r="N160">
            <v>767367.7899999998</v>
          </cell>
        </row>
        <row r="161">
          <cell r="E161">
            <v>5400</v>
          </cell>
          <cell r="F161" t="str">
            <v>Notre Dame High School</v>
          </cell>
          <cell r="G161">
            <v>1060</v>
          </cell>
          <cell r="H161">
            <v>0.15188679245282999</v>
          </cell>
          <cell r="I161">
            <v>160.9999999999998</v>
          </cell>
          <cell r="J161">
            <v>78889.999999999898</v>
          </cell>
          <cell r="K161">
            <v>0.15377358490566001</v>
          </cell>
          <cell r="L161">
            <v>162.9999999999996</v>
          </cell>
          <cell r="M161">
            <v>247129.18999999942</v>
          </cell>
          <cell r="N161">
            <v>326019.1899999993</v>
          </cell>
        </row>
        <row r="162">
          <cell r="E162">
            <v>4006</v>
          </cell>
          <cell r="F162" t="str">
            <v>Outwood Academy City</v>
          </cell>
          <cell r="G162">
            <v>1177</v>
          </cell>
          <cell r="H162">
            <v>0.42990654205607498</v>
          </cell>
          <cell r="I162">
            <v>506.00000000000023</v>
          </cell>
          <cell r="J162">
            <v>247940.00000000012</v>
          </cell>
          <cell r="K162">
            <v>0.43330501274426497</v>
          </cell>
          <cell r="L162">
            <v>509.99999999999989</v>
          </cell>
          <cell r="M162">
            <v>773226.29999999993</v>
          </cell>
          <cell r="N162">
            <v>1021166.3</v>
          </cell>
        </row>
        <row r="163">
          <cell r="E163">
            <v>6905</v>
          </cell>
          <cell r="F163" t="str">
            <v>Sheffield Park Academy</v>
          </cell>
          <cell r="G163">
            <v>1096</v>
          </cell>
          <cell r="H163">
            <v>0.58302919708029199</v>
          </cell>
          <cell r="I163">
            <v>639</v>
          </cell>
          <cell r="J163">
            <v>313110</v>
          </cell>
          <cell r="K163">
            <v>0.58485401459854003</v>
          </cell>
          <cell r="L163">
            <v>640.99999999999989</v>
          </cell>
          <cell r="M163">
            <v>971839.32999999984</v>
          </cell>
          <cell r="N163">
            <v>1284949.3299999998</v>
          </cell>
        </row>
        <row r="164">
          <cell r="E164">
            <v>6906</v>
          </cell>
          <cell r="F164" t="str">
            <v>Sheffield Springs Academy</v>
          </cell>
          <cell r="G164">
            <v>1047</v>
          </cell>
          <cell r="H164">
            <v>0.58452722063037299</v>
          </cell>
          <cell r="I164">
            <v>612.00000000000057</v>
          </cell>
          <cell r="J164">
            <v>299880.00000000029</v>
          </cell>
          <cell r="K164">
            <v>0.59503342884431698</v>
          </cell>
          <cell r="L164">
            <v>622.99999999999989</v>
          </cell>
          <cell r="M164">
            <v>944548.98999999987</v>
          </cell>
          <cell r="N164">
            <v>1244428.9900000002</v>
          </cell>
        </row>
        <row r="165">
          <cell r="E165">
            <v>4229</v>
          </cell>
          <cell r="F165" t="str">
            <v>Silverdale School</v>
          </cell>
          <cell r="G165">
            <v>1017</v>
          </cell>
          <cell r="H165">
            <v>0.124877089478859</v>
          </cell>
          <cell r="I165">
            <v>126.9999999999996</v>
          </cell>
          <cell r="J165">
            <v>62229.999999999804</v>
          </cell>
          <cell r="K165">
            <v>0.13176007866273401</v>
          </cell>
          <cell r="L165">
            <v>134.00000000000048</v>
          </cell>
          <cell r="M165">
            <v>203161.42000000074</v>
          </cell>
          <cell r="N165">
            <v>265391.42000000057</v>
          </cell>
        </row>
        <row r="166">
          <cell r="E166">
            <v>4271</v>
          </cell>
          <cell r="F166" t="str">
            <v>Stocksbridge High School</v>
          </cell>
          <cell r="G166">
            <v>796</v>
          </cell>
          <cell r="H166">
            <v>0.30527638190954798</v>
          </cell>
          <cell r="I166">
            <v>243.0000000000002</v>
          </cell>
          <cell r="J166">
            <v>119070.0000000001</v>
          </cell>
          <cell r="K166">
            <v>0.314070351758794</v>
          </cell>
          <cell r="L166">
            <v>250.00000000000003</v>
          </cell>
          <cell r="M166">
            <v>379032.50000000006</v>
          </cell>
          <cell r="N166">
            <v>498102.50000000017</v>
          </cell>
        </row>
        <row r="167">
          <cell r="E167">
            <v>4234</v>
          </cell>
          <cell r="F167" t="str">
            <v>Tapton School</v>
          </cell>
          <cell r="G167">
            <v>1322</v>
          </cell>
          <cell r="H167">
            <v>0.168683812405446</v>
          </cell>
          <cell r="I167">
            <v>222.9999999999996</v>
          </cell>
          <cell r="J167">
            <v>109269.99999999981</v>
          </cell>
          <cell r="K167">
            <v>0.172465960665658</v>
          </cell>
          <cell r="L167">
            <v>227.99999999999989</v>
          </cell>
          <cell r="M167">
            <v>345677.63999999984</v>
          </cell>
          <cell r="N167">
            <v>454947.63999999966</v>
          </cell>
        </row>
        <row r="168">
          <cell r="E168">
            <v>4276</v>
          </cell>
          <cell r="F168" t="str">
            <v>The Birley Academy</v>
          </cell>
          <cell r="G168">
            <v>1105</v>
          </cell>
          <cell r="H168">
            <v>0.35565610859728503</v>
          </cell>
          <cell r="I168">
            <v>392.99999999999994</v>
          </cell>
          <cell r="J168">
            <v>192569.99999999997</v>
          </cell>
          <cell r="K168">
            <v>0.35565610859728503</v>
          </cell>
          <cell r="L168">
            <v>392.99999999999994</v>
          </cell>
          <cell r="M168">
            <v>595839.09</v>
          </cell>
          <cell r="N168">
            <v>788409.09</v>
          </cell>
        </row>
        <row r="169">
          <cell r="E169">
            <v>4004</v>
          </cell>
          <cell r="F169" t="str">
            <v>UTC Sheffield City Centre</v>
          </cell>
          <cell r="G169">
            <v>302</v>
          </cell>
          <cell r="H169">
            <v>0.27152317880794702</v>
          </cell>
          <cell r="I169">
            <v>82</v>
          </cell>
          <cell r="J169">
            <v>40180</v>
          </cell>
          <cell r="K169">
            <v>0.28807947019867503</v>
          </cell>
          <cell r="L169">
            <v>86.999999999999858</v>
          </cell>
          <cell r="M169">
            <v>131903.30999999979</v>
          </cell>
          <cell r="N169">
            <v>172083.30999999979</v>
          </cell>
        </row>
        <row r="170">
          <cell r="E170">
            <v>4010</v>
          </cell>
          <cell r="F170" t="str">
            <v>UTC Sheffield Olympic Legacy Park</v>
          </cell>
          <cell r="G170">
            <v>287</v>
          </cell>
          <cell r="H170">
            <v>0.28571428571428598</v>
          </cell>
          <cell r="I170">
            <v>82.000000000000071</v>
          </cell>
          <cell r="J170">
            <v>40180.000000000036</v>
          </cell>
          <cell r="K170">
            <v>0.31010452961672502</v>
          </cell>
          <cell r="L170">
            <v>89.000000000000085</v>
          </cell>
          <cell r="M170">
            <v>134935.57000000015</v>
          </cell>
          <cell r="N170">
            <v>175115.57000000018</v>
          </cell>
        </row>
        <row r="171">
          <cell r="E171">
            <v>4013</v>
          </cell>
          <cell r="F171" t="str">
            <v>Westfield School</v>
          </cell>
          <cell r="G171">
            <v>1327</v>
          </cell>
          <cell r="H171">
            <v>0.27354935945742298</v>
          </cell>
          <cell r="I171">
            <v>363.00000000000028</v>
          </cell>
          <cell r="J171">
            <v>177870.00000000015</v>
          </cell>
          <cell r="K171">
            <v>0.27505651846269802</v>
          </cell>
          <cell r="L171">
            <v>365.00000000000028</v>
          </cell>
          <cell r="M171">
            <v>553387.45000000042</v>
          </cell>
          <cell r="N171">
            <v>731257.45000000054</v>
          </cell>
        </row>
        <row r="172">
          <cell r="E172">
            <v>4016</v>
          </cell>
          <cell r="F172" t="str">
            <v>Yewlands Academy</v>
          </cell>
          <cell r="G172">
            <v>916</v>
          </cell>
          <cell r="H172">
            <v>0.40720524017467202</v>
          </cell>
          <cell r="I172">
            <v>372.99999999999955</v>
          </cell>
          <cell r="J172">
            <v>182769.99999999977</v>
          </cell>
          <cell r="K172">
            <v>0.41048034934497801</v>
          </cell>
          <cell r="L172">
            <v>375.99999999999989</v>
          </cell>
          <cell r="M172">
            <v>570064.87999999989</v>
          </cell>
          <cell r="N172">
            <v>752834.87999999966</v>
          </cell>
        </row>
        <row r="173">
          <cell r="E173" t="str">
            <v/>
          </cell>
          <cell r="F173">
            <v>0</v>
          </cell>
        </row>
        <row r="174">
          <cell r="E174" t="str">
            <v/>
          </cell>
          <cell r="F174" t="str">
            <v>Total Secondary</v>
          </cell>
          <cell r="G174">
            <v>28395</v>
          </cell>
          <cell r="H174">
            <v>0.33238246170100372</v>
          </cell>
          <cell r="I174">
            <v>9438</v>
          </cell>
          <cell r="J174">
            <v>4624620.0000000009</v>
          </cell>
          <cell r="K174">
            <v>0.33713681986265182</v>
          </cell>
          <cell r="L174">
            <v>9572.9999999999982</v>
          </cell>
          <cell r="M174">
            <v>14513912.489999998</v>
          </cell>
          <cell r="N174">
            <v>19138532.489999995</v>
          </cell>
        </row>
        <row r="175">
          <cell r="E175" t="str">
            <v/>
          </cell>
          <cell r="F175">
            <v>0</v>
          </cell>
        </row>
        <row r="176">
          <cell r="E176" t="str">
            <v/>
          </cell>
          <cell r="F176" t="str">
            <v>Middle Deemed Secondary</v>
          </cell>
        </row>
        <row r="177">
          <cell r="E177" t="str">
            <v/>
          </cell>
          <cell r="F177">
            <v>0</v>
          </cell>
        </row>
        <row r="178">
          <cell r="E178">
            <v>4014</v>
          </cell>
          <cell r="F178" t="str">
            <v>Astrea Academy Sheffield</v>
          </cell>
          <cell r="G178">
            <v>1003</v>
          </cell>
          <cell r="H178">
            <v>0.55234297108674002</v>
          </cell>
          <cell r="I178">
            <v>554.00000000000023</v>
          </cell>
          <cell r="J178">
            <v>266963.50000000012</v>
          </cell>
          <cell r="K178">
            <v>0.55333998005982044</v>
          </cell>
          <cell r="L178">
            <v>554.99999999999989</v>
          </cell>
          <cell r="M178">
            <v>780510.19999999984</v>
          </cell>
          <cell r="N178">
            <v>1047473.7</v>
          </cell>
        </row>
        <row r="179">
          <cell r="E179">
            <v>4225</v>
          </cell>
          <cell r="F179" t="str">
            <v>Hinde House 2-16 Academy</v>
          </cell>
          <cell r="G179">
            <v>1369</v>
          </cell>
          <cell r="H179">
            <v>0.49671292914536147</v>
          </cell>
          <cell r="I179">
            <v>679.99999999999989</v>
          </cell>
          <cell r="J179">
            <v>325810.09999999992</v>
          </cell>
          <cell r="K179">
            <v>0.49744338933528132</v>
          </cell>
          <cell r="L179">
            <v>681.00000000000011</v>
          </cell>
          <cell r="M179">
            <v>932327.76000000024</v>
          </cell>
          <cell r="N179">
            <v>1258137.8600000001</v>
          </cell>
        </row>
        <row r="180">
          <cell r="E180">
            <v>4005</v>
          </cell>
          <cell r="F180" t="str">
            <v>Oasis Academy Don Valley</v>
          </cell>
          <cell r="G180">
            <v>1092</v>
          </cell>
          <cell r="H180">
            <v>0.55494505494505486</v>
          </cell>
          <cell r="I180">
            <v>605.99999999999989</v>
          </cell>
          <cell r="J180">
            <v>289706.49999999988</v>
          </cell>
          <cell r="K180">
            <v>0.55769230769230782</v>
          </cell>
          <cell r="L180">
            <v>609.00000000000011</v>
          </cell>
          <cell r="M180">
            <v>824756.19000000018</v>
          </cell>
          <cell r="N180">
            <v>1114462.69</v>
          </cell>
        </row>
        <row r="182">
          <cell r="F182" t="str">
            <v>Total Middle Deemed Secondary</v>
          </cell>
          <cell r="G182">
            <v>3464</v>
          </cell>
          <cell r="H182">
            <v>0.53117782909930711</v>
          </cell>
          <cell r="I182">
            <v>1840</v>
          </cell>
          <cell r="J182">
            <v>882480.1</v>
          </cell>
          <cell r="K182">
            <v>0.53262124711316394</v>
          </cell>
          <cell r="L182">
            <v>1845</v>
          </cell>
          <cell r="M182">
            <v>2537594.1500000004</v>
          </cell>
          <cell r="N182">
            <v>3420074.25</v>
          </cell>
        </row>
        <row r="184">
          <cell r="F184" t="str">
            <v>Total All Schools</v>
          </cell>
          <cell r="G184">
            <v>74902</v>
          </cell>
          <cell r="H184">
            <v>0.34629248885210007</v>
          </cell>
          <cell r="I184">
            <v>25938</v>
          </cell>
          <cell r="J184">
            <v>12117294.100000001</v>
          </cell>
          <cell r="K184">
            <v>0.34901604763557709</v>
          </cell>
          <cell r="L184">
            <v>26141.999999999996</v>
          </cell>
          <cell r="M184">
            <v>31572315.439999998</v>
          </cell>
          <cell r="N184">
            <v>43689609.539999992</v>
          </cell>
        </row>
        <row r="185">
          <cell r="G185">
            <v>0</v>
          </cell>
        </row>
        <row r="187">
          <cell r="E187">
            <v>4014</v>
          </cell>
          <cell r="F187" t="str">
            <v>Astrea Academy - Pri</v>
          </cell>
          <cell r="G187">
            <v>223</v>
          </cell>
          <cell r="H187">
            <v>0.51569506726457404</v>
          </cell>
          <cell r="I187">
            <v>115.00000000000001</v>
          </cell>
          <cell r="J187">
            <v>51853.500000000007</v>
          </cell>
          <cell r="K187">
            <v>0.51569506726457404</v>
          </cell>
          <cell r="L187">
            <v>115.00000000000001</v>
          </cell>
          <cell r="M187">
            <v>113413.00000000001</v>
          </cell>
          <cell r="N187">
            <v>165266.50000000003</v>
          </cell>
        </row>
        <row r="188">
          <cell r="E188">
            <v>4014</v>
          </cell>
          <cell r="F188" t="str">
            <v>Astrea Academy - Sec</v>
          </cell>
          <cell r="G188">
            <v>780</v>
          </cell>
          <cell r="H188">
            <v>0.56282051282051304</v>
          </cell>
          <cell r="I188">
            <v>439.00000000000017</v>
          </cell>
          <cell r="J188">
            <v>215110.00000000009</v>
          </cell>
          <cell r="K188">
            <v>0.56410256410256399</v>
          </cell>
          <cell r="L188">
            <v>439.99999999999989</v>
          </cell>
          <cell r="M188">
            <v>667097.19999999984</v>
          </cell>
          <cell r="N188">
            <v>882207.2</v>
          </cell>
        </row>
        <row r="189">
          <cell r="G189">
            <v>1003</v>
          </cell>
          <cell r="H189">
            <v>0.55234297108674002</v>
          </cell>
          <cell r="I189">
            <v>554.00000000000023</v>
          </cell>
          <cell r="J189">
            <v>266963.50000000012</v>
          </cell>
          <cell r="K189">
            <v>0.55333998005982044</v>
          </cell>
          <cell r="L189">
            <v>554.99999999999989</v>
          </cell>
          <cell r="M189">
            <v>780510.19999999984</v>
          </cell>
          <cell r="N189">
            <v>1047473.7</v>
          </cell>
        </row>
        <row r="191">
          <cell r="E191">
            <v>4225</v>
          </cell>
          <cell r="F191" t="str">
            <v>Hinde House - Pri</v>
          </cell>
          <cell r="G191">
            <v>416</v>
          </cell>
          <cell r="H191">
            <v>0.45432692307692302</v>
          </cell>
          <cell r="I191">
            <v>188.99999999999997</v>
          </cell>
          <cell r="J191">
            <v>85220.099999999977</v>
          </cell>
          <cell r="K191">
            <v>0.45432692307692302</v>
          </cell>
          <cell r="L191">
            <v>188.99999999999997</v>
          </cell>
          <cell r="M191">
            <v>186391.8</v>
          </cell>
          <cell r="N191">
            <v>271611.89999999997</v>
          </cell>
        </row>
        <row r="192">
          <cell r="E192">
            <v>4225</v>
          </cell>
          <cell r="F192" t="str">
            <v>Hinde House - Sec</v>
          </cell>
          <cell r="G192">
            <v>953</v>
          </cell>
          <cell r="H192">
            <v>0.51521511017838395</v>
          </cell>
          <cell r="I192">
            <v>490.99999999999989</v>
          </cell>
          <cell r="J192">
            <v>240589.99999999994</v>
          </cell>
          <cell r="K192">
            <v>0.51626442812172102</v>
          </cell>
          <cell r="L192">
            <v>492.00000000000011</v>
          </cell>
          <cell r="M192">
            <v>745935.9600000002</v>
          </cell>
          <cell r="N192">
            <v>986525.9600000002</v>
          </cell>
        </row>
        <row r="193">
          <cell r="G193">
            <v>1369</v>
          </cell>
          <cell r="H193">
            <v>0.49671292914536147</v>
          </cell>
          <cell r="I193">
            <v>679.99999999999989</v>
          </cell>
          <cell r="J193">
            <v>325810.09999999992</v>
          </cell>
          <cell r="K193">
            <v>0.49744338933528132</v>
          </cell>
          <cell r="L193">
            <v>681.00000000000011</v>
          </cell>
          <cell r="M193">
            <v>932327.76000000024</v>
          </cell>
          <cell r="N193">
            <v>1258137.8600000001</v>
          </cell>
        </row>
        <row r="195">
          <cell r="E195">
            <v>4005</v>
          </cell>
          <cell r="F195" t="str">
            <v>Oasis Don Valley - Pri</v>
          </cell>
          <cell r="G195">
            <v>403</v>
          </cell>
          <cell r="H195">
            <v>0.45905707196029799</v>
          </cell>
          <cell r="I195">
            <v>185.00000000000009</v>
          </cell>
          <cell r="J195">
            <v>83416.500000000029</v>
          </cell>
          <cell r="K195">
            <v>0.46153846153846201</v>
          </cell>
          <cell r="L195">
            <v>186.0000000000002</v>
          </cell>
          <cell r="M195">
            <v>183433.20000000022</v>
          </cell>
          <cell r="N195">
            <v>266849.70000000024</v>
          </cell>
        </row>
        <row r="196">
          <cell r="E196">
            <v>4005</v>
          </cell>
          <cell r="F196" t="str">
            <v>Oasis Don Valley - Sec</v>
          </cell>
          <cell r="G196">
            <v>689</v>
          </cell>
          <cell r="H196">
            <v>0.61103047895500695</v>
          </cell>
          <cell r="I196">
            <v>420.99999999999977</v>
          </cell>
          <cell r="J196">
            <v>206289.99999999988</v>
          </cell>
          <cell r="K196">
            <v>0.61393323657474597</v>
          </cell>
          <cell r="L196">
            <v>422.99999999999994</v>
          </cell>
          <cell r="M196">
            <v>641322.99</v>
          </cell>
          <cell r="N196">
            <v>847612.98999999987</v>
          </cell>
        </row>
        <row r="197">
          <cell r="G197">
            <v>1092</v>
          </cell>
          <cell r="H197">
            <v>0.55494505494505486</v>
          </cell>
          <cell r="I197">
            <v>605.99999999999989</v>
          </cell>
          <cell r="J197">
            <v>289706.49999999988</v>
          </cell>
          <cell r="K197">
            <v>0.55769230769230782</v>
          </cell>
          <cell r="L197">
            <v>609.00000000000011</v>
          </cell>
          <cell r="M197">
            <v>824756.19000000018</v>
          </cell>
          <cell r="N197">
            <v>1114462.6900000002</v>
          </cell>
        </row>
        <row r="200">
          <cell r="H200" t="str">
            <v>Primary</v>
          </cell>
          <cell r="I200">
            <v>15148.999999999998</v>
          </cell>
          <cell r="J200">
            <v>7498754.9999999991</v>
          </cell>
          <cell r="L200">
            <v>15213.999999999998</v>
          </cell>
          <cell r="M200">
            <v>16126839.999999998</v>
          </cell>
          <cell r="N200">
            <v>23625594.999999996</v>
          </cell>
        </row>
        <row r="201">
          <cell r="H201" t="str">
            <v>Secondary</v>
          </cell>
          <cell r="I201">
            <v>10789</v>
          </cell>
          <cell r="J201">
            <v>5340555</v>
          </cell>
          <cell r="L201">
            <v>10927.999999999998</v>
          </cell>
          <cell r="M201">
            <v>16993039.999999996</v>
          </cell>
          <cell r="N201">
            <v>22333594.999999996</v>
          </cell>
        </row>
        <row r="202">
          <cell r="I202">
            <v>25938</v>
          </cell>
          <cell r="J202">
            <v>12839310</v>
          </cell>
          <cell r="L202">
            <v>26141.999999999996</v>
          </cell>
          <cell r="M202">
            <v>33119879.999999993</v>
          </cell>
          <cell r="N202">
            <v>45959189.999999993</v>
          </cell>
        </row>
        <row r="203">
          <cell r="I203">
            <v>0</v>
          </cell>
        </row>
        <row r="204">
          <cell r="H204" t="str">
            <v>Primary</v>
          </cell>
          <cell r="I204">
            <v>14659.999999999998</v>
          </cell>
          <cell r="J204">
            <v>6610194.0000000009</v>
          </cell>
          <cell r="K204">
            <v>7256699.9999999991</v>
          </cell>
        </row>
        <row r="205">
          <cell r="I205">
            <v>115.00000000000001</v>
          </cell>
          <cell r="J205">
            <v>51853.500000000007</v>
          </cell>
          <cell r="K205">
            <v>56925.000000000007</v>
          </cell>
        </row>
        <row r="206">
          <cell r="I206">
            <v>188.99999999999997</v>
          </cell>
          <cell r="J206">
            <v>85220.099999999977</v>
          </cell>
          <cell r="K206">
            <v>93554.999999999985</v>
          </cell>
        </row>
        <row r="207">
          <cell r="I207">
            <v>185.00000000000009</v>
          </cell>
          <cell r="J207">
            <v>83416.500000000029</v>
          </cell>
          <cell r="K207">
            <v>91575.000000000044</v>
          </cell>
        </row>
        <row r="208">
          <cell r="I208">
            <v>15148.999999999998</v>
          </cell>
          <cell r="J208">
            <v>6830684.1000000006</v>
          </cell>
          <cell r="K208">
            <v>7498754.9999999991</v>
          </cell>
          <cell r="L208">
            <v>495</v>
          </cell>
        </row>
        <row r="210">
          <cell r="H210" t="str">
            <v>Secondary</v>
          </cell>
          <cell r="I210">
            <v>9438</v>
          </cell>
          <cell r="J210">
            <v>4624620.0000000009</v>
          </cell>
          <cell r="K210">
            <v>4671810</v>
          </cell>
        </row>
        <row r="211">
          <cell r="I211">
            <v>439.00000000000017</v>
          </cell>
          <cell r="J211">
            <v>215110.00000000009</v>
          </cell>
          <cell r="K211">
            <v>217305.00000000009</v>
          </cell>
        </row>
        <row r="212">
          <cell r="I212">
            <v>490.99999999999989</v>
          </cell>
          <cell r="J212">
            <v>240589.99999999994</v>
          </cell>
          <cell r="K212">
            <v>243044.99999999994</v>
          </cell>
        </row>
        <row r="213">
          <cell r="I213">
            <v>420.99999999999977</v>
          </cell>
          <cell r="J213">
            <v>206289.99999999988</v>
          </cell>
          <cell r="K213">
            <v>208394.99999999988</v>
          </cell>
        </row>
        <row r="214">
          <cell r="I214">
            <v>10789</v>
          </cell>
          <cell r="J214">
            <v>5286610.0000000009</v>
          </cell>
          <cell r="K214">
            <v>5340555</v>
          </cell>
          <cell r="L214">
            <v>495</v>
          </cell>
        </row>
        <row r="217">
          <cell r="H217" t="str">
            <v>NFF</v>
          </cell>
          <cell r="I217" t="str">
            <v>FSM</v>
          </cell>
          <cell r="J217" t="str">
            <v>Ever6</v>
          </cell>
        </row>
        <row r="218">
          <cell r="G218" t="str">
            <v>NFF Amount£</v>
          </cell>
          <cell r="H218" t="str">
            <v>Primary</v>
          </cell>
          <cell r="I218">
            <v>495</v>
          </cell>
          <cell r="J218">
            <v>1060</v>
          </cell>
        </row>
        <row r="219">
          <cell r="H219" t="str">
            <v>Secondary</v>
          </cell>
          <cell r="I219">
            <v>495</v>
          </cell>
          <cell r="J219">
            <v>1555</v>
          </cell>
        </row>
        <row r="221">
          <cell r="G221" t="str">
            <v>Pupil Nos.</v>
          </cell>
          <cell r="H221" t="str">
            <v>Primary</v>
          </cell>
          <cell r="I221">
            <v>15148.999999999998</v>
          </cell>
          <cell r="J221">
            <v>15213.999999999998</v>
          </cell>
        </row>
        <row r="222">
          <cell r="H222" t="str">
            <v>Secondary</v>
          </cell>
          <cell r="I222">
            <v>10789</v>
          </cell>
          <cell r="J222">
            <v>10927.999999999998</v>
          </cell>
        </row>
        <row r="224">
          <cell r="G224" t="str">
            <v>Funding Req. £</v>
          </cell>
          <cell r="H224" t="str">
            <v>Primary</v>
          </cell>
          <cell r="I224">
            <v>7498754.9999999991</v>
          </cell>
          <cell r="J224">
            <v>16126839.999999998</v>
          </cell>
        </row>
        <row r="225">
          <cell r="H225" t="str">
            <v>Secondary</v>
          </cell>
          <cell r="I225">
            <v>5340555</v>
          </cell>
          <cell r="J225">
            <v>16993039.999999996</v>
          </cell>
        </row>
        <row r="226">
          <cell r="I226">
            <v>12839310</v>
          </cell>
          <cell r="J226">
            <v>33119879.999999993</v>
          </cell>
        </row>
        <row r="227">
          <cell r="I227" t="str">
            <v>FSM</v>
          </cell>
          <cell r="J227" t="str">
            <v>Ever6</v>
          </cell>
        </row>
        <row r="228">
          <cell r="G228" t="str">
            <v>Proportion %</v>
          </cell>
          <cell r="H228" t="str">
            <v>Primary</v>
          </cell>
          <cell r="I228">
            <v>0.16316116537301897</v>
          </cell>
          <cell r="J228">
            <v>0.35089478295853344</v>
          </cell>
        </row>
        <row r="229">
          <cell r="H229" t="str">
            <v>Secondary</v>
          </cell>
          <cell r="I229">
            <v>0.182</v>
          </cell>
          <cell r="J229">
            <v>0.27800000000000002</v>
          </cell>
          <cell r="K229">
            <v>0.46</v>
          </cell>
        </row>
        <row r="230">
          <cell r="I230">
            <v>0.345161165373019</v>
          </cell>
          <cell r="J230">
            <v>0.6288947829585334</v>
          </cell>
        </row>
        <row r="232">
          <cell r="I232">
            <v>0</v>
          </cell>
        </row>
        <row r="233">
          <cell r="G233" t="str">
            <v>Sheff Amount £</v>
          </cell>
          <cell r="H233" t="str">
            <v>Primary</v>
          </cell>
          <cell r="I233">
            <v>0</v>
          </cell>
          <cell r="J233">
            <v>0</v>
          </cell>
        </row>
        <row r="234">
          <cell r="H234" t="str">
            <v>Secondary</v>
          </cell>
          <cell r="I234">
            <v>0</v>
          </cell>
          <cell r="J234">
            <v>0</v>
          </cell>
          <cell r="K234">
            <v>0</v>
          </cell>
        </row>
        <row r="235">
          <cell r="I235">
            <v>0</v>
          </cell>
          <cell r="J235">
            <v>0</v>
          </cell>
          <cell r="K235" t="str">
            <v>Amounts to use</v>
          </cell>
        </row>
        <row r="236">
          <cell r="I236" t="str">
            <v>FSM</v>
          </cell>
          <cell r="J236" t="str">
            <v>Ever6</v>
          </cell>
          <cell r="K236" t="str">
            <v>FSM</v>
          </cell>
          <cell r="L236" t="str">
            <v>Ever6</v>
          </cell>
        </row>
        <row r="237">
          <cell r="G237" t="str">
            <v>New Amount£</v>
          </cell>
          <cell r="H237" t="str">
            <v>Primary</v>
          </cell>
          <cell r="I237">
            <v>0</v>
          </cell>
          <cell r="J237">
            <v>0</v>
          </cell>
          <cell r="K237">
            <v>0</v>
          </cell>
          <cell r="L237">
            <v>0</v>
          </cell>
        </row>
        <row r="238">
          <cell r="H238" t="str">
            <v>Secondary</v>
          </cell>
          <cell r="I238">
            <v>0</v>
          </cell>
          <cell r="J238">
            <v>0</v>
          </cell>
          <cell r="K238">
            <v>0</v>
          </cell>
          <cell r="L238">
            <v>0</v>
          </cell>
        </row>
        <row r="240">
          <cell r="H240">
            <v>0.5</v>
          </cell>
          <cell r="I240" t="e">
            <v>#DIV/0!</v>
          </cell>
          <cell r="J240" t="e">
            <v>#DIV/0!</v>
          </cell>
        </row>
        <row r="241">
          <cell r="I241" t="e">
            <v>#DIV/0!</v>
          </cell>
          <cell r="J241" t="e">
            <v>#DIV/0!</v>
          </cell>
        </row>
        <row r="243">
          <cell r="H243" t="str">
            <v>Balance sheet</v>
          </cell>
          <cell r="I243" t="e">
            <v>#DIV/0!</v>
          </cell>
          <cell r="J243" t="e">
            <v>#DIV/0!</v>
          </cell>
        </row>
        <row r="244">
          <cell r="I244" t="e">
            <v>#DIV/0!</v>
          </cell>
          <cell r="J244" t="e">
            <v>#DIV/0!</v>
          </cell>
        </row>
      </sheetData>
      <sheetData sheetId="25">
        <row r="1">
          <cell r="E1" t="str">
            <v>IDACI Funding</v>
          </cell>
          <cell r="G1" t="str">
            <v>2025-26</v>
          </cell>
          <cell r="J1">
            <v>491012108.54500002</v>
          </cell>
        </row>
        <row r="3">
          <cell r="F3" t="str">
            <v>Band</v>
          </cell>
          <cell r="G3" t="str">
            <v>A</v>
          </cell>
          <cell r="H3" t="str">
            <v>B</v>
          </cell>
          <cell r="I3" t="str">
            <v>C</v>
          </cell>
          <cell r="J3" t="str">
            <v>D</v>
          </cell>
          <cell r="K3" t="str">
            <v>E</v>
          </cell>
          <cell r="L3" t="str">
            <v>F</v>
          </cell>
          <cell r="P3" t="str">
            <v>Add Fund</v>
          </cell>
        </row>
        <row r="4">
          <cell r="F4">
            <v>0</v>
          </cell>
          <cell r="P4">
            <v>0</v>
          </cell>
        </row>
        <row r="5">
          <cell r="F5" t="str">
            <v>Sheffield 2024-25 Values £</v>
          </cell>
          <cell r="G5">
            <v>660.28022698368261</v>
          </cell>
          <cell r="H5">
            <v>500.06517190675959</v>
          </cell>
          <cell r="I5">
            <v>470.93516189277364</v>
          </cell>
          <cell r="J5">
            <v>432.09514854079231</v>
          </cell>
          <cell r="K5">
            <v>276.735095132867</v>
          </cell>
          <cell r="L5">
            <v>228.1850784428903</v>
          </cell>
        </row>
        <row r="6">
          <cell r="F6" t="str">
            <v>NFF Rates</v>
          </cell>
          <cell r="G6">
            <v>685</v>
          </cell>
          <cell r="H6">
            <v>520</v>
          </cell>
          <cell r="I6">
            <v>490</v>
          </cell>
          <cell r="J6">
            <v>445</v>
          </cell>
          <cell r="K6">
            <v>285</v>
          </cell>
          <cell r="L6">
            <v>235</v>
          </cell>
        </row>
        <row r="7">
          <cell r="F7" t="str">
            <v>NFF Min Movement Rate £</v>
          </cell>
          <cell r="G7">
            <v>667.25</v>
          </cell>
          <cell r="H7">
            <v>506.56</v>
          </cell>
          <cell r="I7">
            <v>477.34</v>
          </cell>
          <cell r="J7">
            <v>433.39</v>
          </cell>
          <cell r="K7">
            <v>277.56</v>
          </cell>
          <cell r="L7">
            <v>228.87</v>
          </cell>
        </row>
        <row r="8">
          <cell r="F8" t="str">
            <v>NFF Max Rate £</v>
          </cell>
          <cell r="G8">
            <v>702.13</v>
          </cell>
          <cell r="H8">
            <v>533</v>
          </cell>
          <cell r="I8">
            <v>502.25</v>
          </cell>
          <cell r="J8">
            <v>456.13</v>
          </cell>
          <cell r="K8">
            <v>292.13</v>
          </cell>
          <cell r="L8">
            <v>240.88</v>
          </cell>
        </row>
        <row r="9">
          <cell r="F9" t="str">
            <v>Calculated 25-26 Rate £</v>
          </cell>
          <cell r="G9">
            <v>0</v>
          </cell>
          <cell r="H9">
            <v>0</v>
          </cell>
          <cell r="I9">
            <v>0</v>
          </cell>
          <cell r="J9">
            <v>0</v>
          </cell>
          <cell r="K9">
            <v>0</v>
          </cell>
          <cell r="L9">
            <v>0</v>
          </cell>
        </row>
        <row r="10">
          <cell r="F10" t="str">
            <v>Primary - Band Value £</v>
          </cell>
          <cell r="G10">
            <v>667.25</v>
          </cell>
          <cell r="H10">
            <v>506.56</v>
          </cell>
          <cell r="I10">
            <v>477.34</v>
          </cell>
          <cell r="J10">
            <v>433.39</v>
          </cell>
          <cell r="K10">
            <v>277.56</v>
          </cell>
          <cell r="L10">
            <v>228.87</v>
          </cell>
        </row>
        <row r="11">
          <cell r="F11" t="str">
            <v>Primary - Pupils</v>
          </cell>
          <cell r="G11">
            <v>3477.9624815474886</v>
          </cell>
          <cell r="H11">
            <v>8392.874380032732</v>
          </cell>
          <cell r="I11">
            <v>4496.5211035702032</v>
          </cell>
          <cell r="J11">
            <v>2445.7860832568845</v>
          </cell>
          <cell r="K11">
            <v>3618.2317037125545</v>
          </cell>
          <cell r="L11">
            <v>2874.8245475936105</v>
          </cell>
          <cell r="M11">
            <v>25306.200299713473</v>
          </cell>
        </row>
        <row r="12">
          <cell r="F12" t="str">
            <v>Weighting</v>
          </cell>
          <cell r="G12">
            <v>1</v>
          </cell>
          <cell r="H12">
            <v>0.75912408759124084</v>
          </cell>
          <cell r="I12">
            <v>0.71532846715328469</v>
          </cell>
          <cell r="J12">
            <v>0.64963503649635035</v>
          </cell>
          <cell r="K12">
            <v>0.41605839416058393</v>
          </cell>
          <cell r="L12">
            <v>0.34306569343065696</v>
          </cell>
        </row>
        <row r="13">
          <cell r="F13" t="str">
            <v>Primary - Weighted Pupils</v>
          </cell>
          <cell r="G13">
            <v>3477.9624815474886</v>
          </cell>
          <cell r="H13">
            <v>6371.2331060102488</v>
          </cell>
          <cell r="I13">
            <v>3216.4895485392694</v>
          </cell>
          <cell r="J13">
            <v>1588.868331458852</v>
          </cell>
          <cell r="K13">
            <v>1505.3956723475592</v>
          </cell>
          <cell r="L13">
            <v>986.25367691167673</v>
          </cell>
          <cell r="M13">
            <v>17146.202816815094</v>
          </cell>
          <cell r="P13">
            <v>0</v>
          </cell>
        </row>
        <row r="14">
          <cell r="F14" t="str">
            <v>Allocation Primary £</v>
          </cell>
          <cell r="G14">
            <v>2320670.4658125616</v>
          </cell>
          <cell r="H14">
            <v>4251494.4459493803</v>
          </cell>
          <cell r="I14">
            <v>2146369.3835782008</v>
          </cell>
          <cell r="J14">
            <v>1059979.2306227011</v>
          </cell>
          <cell r="K14">
            <v>1004276.3916824566</v>
          </cell>
          <cell r="L14">
            <v>657961.0942077497</v>
          </cell>
        </row>
        <row r="15">
          <cell r="F15">
            <v>0</v>
          </cell>
          <cell r="M15">
            <v>0</v>
          </cell>
        </row>
        <row r="16">
          <cell r="F16" t="str">
            <v>Sheffield 2024-25 Values £</v>
          </cell>
          <cell r="G16">
            <v>940.31445654690413</v>
          </cell>
          <cell r="H16">
            <v>736.33089719016823</v>
          </cell>
          <cell r="I16">
            <v>686.57880954218388</v>
          </cell>
          <cell r="J16">
            <v>626.87630436460267</v>
          </cell>
          <cell r="K16">
            <v>447.76878883185907</v>
          </cell>
          <cell r="L16">
            <v>338.31419600629351</v>
          </cell>
        </row>
        <row r="17">
          <cell r="F17" t="str">
            <v>NFF Rates</v>
          </cell>
          <cell r="G17">
            <v>950</v>
          </cell>
          <cell r="H17">
            <v>745</v>
          </cell>
          <cell r="I17">
            <v>695</v>
          </cell>
          <cell r="J17">
            <v>635</v>
          </cell>
          <cell r="K17">
            <v>450</v>
          </cell>
          <cell r="L17">
            <v>340</v>
          </cell>
        </row>
        <row r="18">
          <cell r="F18" t="str">
            <v>NFF Min Movement Rate £</v>
          </cell>
          <cell r="G18">
            <v>926.25</v>
          </cell>
          <cell r="H18">
            <v>726.38</v>
          </cell>
          <cell r="I18">
            <v>677.63</v>
          </cell>
          <cell r="J18">
            <v>619.13</v>
          </cell>
          <cell r="K18">
            <v>438.75</v>
          </cell>
          <cell r="L18">
            <v>331.5</v>
          </cell>
        </row>
        <row r="19">
          <cell r="F19" t="str">
            <v>NFF Max Rate £</v>
          </cell>
          <cell r="G19">
            <v>973.75</v>
          </cell>
          <cell r="H19">
            <v>763.63</v>
          </cell>
          <cell r="I19">
            <v>712.38</v>
          </cell>
          <cell r="J19">
            <v>650.88</v>
          </cell>
          <cell r="K19">
            <v>461.25</v>
          </cell>
          <cell r="L19">
            <v>348.5</v>
          </cell>
        </row>
        <row r="20">
          <cell r="F20" t="str">
            <v>Calculated 25-26 Rate £</v>
          </cell>
          <cell r="G20">
            <v>0</v>
          </cell>
          <cell r="H20">
            <v>0</v>
          </cell>
          <cell r="I20">
            <v>0</v>
          </cell>
          <cell r="J20">
            <v>0</v>
          </cell>
          <cell r="K20">
            <v>0</v>
          </cell>
          <cell r="L20">
            <v>0</v>
          </cell>
        </row>
        <row r="21">
          <cell r="F21" t="str">
            <v>Secondary - Band Value £</v>
          </cell>
          <cell r="G21">
            <v>940.31445654690413</v>
          </cell>
          <cell r="H21">
            <v>736.33089719016823</v>
          </cell>
          <cell r="I21">
            <v>686.57880954218388</v>
          </cell>
          <cell r="J21">
            <v>626.87630436460267</v>
          </cell>
          <cell r="K21">
            <v>447.76878883185907</v>
          </cell>
          <cell r="L21">
            <v>338.31419600629351</v>
          </cell>
        </row>
        <row r="22">
          <cell r="F22" t="str">
            <v>Secondary - Pupils</v>
          </cell>
          <cell r="G22">
            <v>2413.1304030584424</v>
          </cell>
          <cell r="H22">
            <v>5719.5534978108344</v>
          </cell>
          <cell r="I22">
            <v>3233.2339269031186</v>
          </cell>
          <cell r="J22">
            <v>1590.6812517343778</v>
          </cell>
          <cell r="K22">
            <v>2404.9716253436995</v>
          </cell>
          <cell r="L22">
            <v>2105.7107710406508</v>
          </cell>
          <cell r="M22">
            <v>17467.281475891126</v>
          </cell>
        </row>
        <row r="23">
          <cell r="F23" t="str">
            <v>Weighting</v>
          </cell>
          <cell r="G23">
            <v>1</v>
          </cell>
          <cell r="H23">
            <v>0.78421052631578947</v>
          </cell>
          <cell r="I23">
            <v>0.73157894736842111</v>
          </cell>
          <cell r="J23">
            <v>0.66842105263157892</v>
          </cell>
          <cell r="K23">
            <v>0.47368421052631576</v>
          </cell>
          <cell r="L23">
            <v>0.35789473684210527</v>
          </cell>
        </row>
        <row r="24">
          <cell r="F24" t="str">
            <v>Secondary - Weighted Pupils</v>
          </cell>
          <cell r="G24">
            <v>2413.1304030584424</v>
          </cell>
          <cell r="H24">
            <v>4485.3340588095489</v>
          </cell>
          <cell r="I24">
            <v>2365.3658728396499</v>
          </cell>
          <cell r="J24">
            <v>1063.2448366856104</v>
          </cell>
          <cell r="K24">
            <v>1139.1970856891207</v>
          </cell>
          <cell r="L24">
            <v>753.6228022671803</v>
          </cell>
          <cell r="M24">
            <v>12219.895059349552</v>
          </cell>
          <cell r="P24">
            <v>0</v>
          </cell>
        </row>
        <row r="25">
          <cell r="F25" t="str">
            <v>Allocation Secondary £</v>
          </cell>
          <cell r="G25">
            <v>2269101.4035287108</v>
          </cell>
          <cell r="H25">
            <v>4211483.9585702168</v>
          </cell>
          <cell r="I25">
            <v>2219869.9005045434</v>
          </cell>
          <cell r="J25">
            <v>997160.38450930698</v>
          </cell>
          <cell r="K25">
            <v>1076871.2318551359</v>
          </cell>
          <cell r="L25">
            <v>712391.8465264102</v>
          </cell>
        </row>
        <row r="26">
          <cell r="F26" t="str">
            <v>Total Allocation £</v>
          </cell>
          <cell r="G26">
            <v>4589771.8693412729</v>
          </cell>
          <cell r="H26">
            <v>8462978.4045195971</v>
          </cell>
          <cell r="I26">
            <v>4366239.2840827443</v>
          </cell>
          <cell r="J26">
            <v>2057139.6151320082</v>
          </cell>
          <cell r="K26">
            <v>2081147.6235375926</v>
          </cell>
          <cell r="L26">
            <v>1370352.9407341599</v>
          </cell>
          <cell r="M26">
            <v>0</v>
          </cell>
          <cell r="P26">
            <v>0</v>
          </cell>
        </row>
        <row r="27">
          <cell r="M27">
            <v>22927629.737347372</v>
          </cell>
        </row>
        <row r="29">
          <cell r="G29">
            <v>35</v>
          </cell>
          <cell r="H29">
            <v>34</v>
          </cell>
          <cell r="I29">
            <v>33</v>
          </cell>
          <cell r="J29">
            <v>32</v>
          </cell>
          <cell r="K29">
            <v>31</v>
          </cell>
          <cell r="L29">
            <v>30</v>
          </cell>
          <cell r="M29">
            <v>29</v>
          </cell>
          <cell r="AE29" t="str">
            <v>2025-26</v>
          </cell>
        </row>
        <row r="30">
          <cell r="E30" t="str">
            <v>DfE</v>
          </cell>
          <cell r="F30" t="str">
            <v>School</v>
          </cell>
          <cell r="G30" t="str">
            <v>Band A %</v>
          </cell>
          <cell r="H30" t="str">
            <v>Band B %</v>
          </cell>
          <cell r="I30" t="str">
            <v>Band C %</v>
          </cell>
          <cell r="J30" t="str">
            <v>Band D %</v>
          </cell>
          <cell r="K30" t="str">
            <v>Band E %</v>
          </cell>
          <cell r="L30" t="str">
            <v>Band F %</v>
          </cell>
          <cell r="M30" t="str">
            <v>Band G %</v>
          </cell>
          <cell r="N30" t="str">
            <v>Total %</v>
          </cell>
          <cell r="P30" t="str">
            <v xml:space="preserve">Band A </v>
          </cell>
          <cell r="Q30" t="str">
            <v xml:space="preserve">Band B </v>
          </cell>
          <cell r="R30" t="str">
            <v xml:space="preserve">Band C </v>
          </cell>
          <cell r="S30" t="str">
            <v xml:space="preserve">Band D </v>
          </cell>
          <cell r="T30" t="str">
            <v xml:space="preserve">Band E </v>
          </cell>
          <cell r="U30" t="str">
            <v xml:space="preserve">Band F </v>
          </cell>
          <cell r="V30" t="str">
            <v xml:space="preserve">Band G </v>
          </cell>
          <cell r="W30" t="str">
            <v xml:space="preserve">Total </v>
          </cell>
          <cell r="Y30" t="str">
            <v>Band A £</v>
          </cell>
          <cell r="Z30" t="str">
            <v>Band B £</v>
          </cell>
          <cell r="AA30" t="str">
            <v>Band C £</v>
          </cell>
          <cell r="AB30" t="str">
            <v>Band D £</v>
          </cell>
          <cell r="AC30" t="str">
            <v>Band E £</v>
          </cell>
          <cell r="AD30" t="str">
            <v>Band F £</v>
          </cell>
          <cell r="AE30" t="str">
            <v>Total £</v>
          </cell>
          <cell r="AG30" t="str">
            <v>2024-25</v>
          </cell>
          <cell r="AH30" t="str">
            <v>£ Var</v>
          </cell>
          <cell r="AI30" t="str">
            <v>% Var</v>
          </cell>
        </row>
        <row r="32">
          <cell r="E32">
            <v>2001</v>
          </cell>
          <cell r="F32" t="str">
            <v>Abbey Lane Primary School</v>
          </cell>
          <cell r="G32">
            <v>1.1235955056179799E-2</v>
          </cell>
          <cell r="H32">
            <v>6.5543071161048697E-2</v>
          </cell>
          <cell r="I32">
            <v>3.5580524344569299E-2</v>
          </cell>
          <cell r="J32">
            <v>3.1835205992509399E-2</v>
          </cell>
          <cell r="K32">
            <v>4.8689138576778999E-2</v>
          </cell>
          <cell r="L32">
            <v>0.11985018726591801</v>
          </cell>
          <cell r="M32">
            <v>0.68726591760299605</v>
          </cell>
          <cell r="N32">
            <v>1.0000000000000002</v>
          </cell>
          <cell r="P32">
            <v>6.0000000000000124</v>
          </cell>
          <cell r="Q32">
            <v>35.000000000000007</v>
          </cell>
          <cell r="R32">
            <v>19.000000000000007</v>
          </cell>
          <cell r="S32">
            <v>17.000000000000018</v>
          </cell>
          <cell r="T32">
            <v>25.999999999999986</v>
          </cell>
          <cell r="U32">
            <v>64.000000000000213</v>
          </cell>
          <cell r="V32">
            <v>366.99999999999989</v>
          </cell>
          <cell r="W32">
            <v>534</v>
          </cell>
          <cell r="Y32">
            <v>4003.5000000000082</v>
          </cell>
          <cell r="Z32">
            <v>17729.600000000002</v>
          </cell>
          <cell r="AA32">
            <v>9069.4600000000028</v>
          </cell>
          <cell r="AB32">
            <v>7367.6300000000074</v>
          </cell>
          <cell r="AC32">
            <v>7216.5599999999959</v>
          </cell>
          <cell r="AD32">
            <v>14647.680000000049</v>
          </cell>
          <cell r="AE32">
            <v>60034.430000000066</v>
          </cell>
          <cell r="AG32">
            <v>57104.529630750585</v>
          </cell>
          <cell r="AH32">
            <v>2929.9003692494807</v>
          </cell>
          <cell r="AI32">
            <v>4.8803667649538397E-2</v>
          </cell>
        </row>
        <row r="33">
          <cell r="E33">
            <v>2046</v>
          </cell>
          <cell r="F33" t="str">
            <v>Abbeyfield Primary Academy</v>
          </cell>
          <cell r="G33">
            <v>5.3571428571428603E-2</v>
          </cell>
          <cell r="H33">
            <v>9.9489795918367305E-2</v>
          </cell>
          <cell r="I33">
            <v>0.16581632653061201</v>
          </cell>
          <cell r="J33">
            <v>0.183673469387755</v>
          </cell>
          <cell r="K33">
            <v>0.37244897959183698</v>
          </cell>
          <cell r="L33">
            <v>5.3571428571428603E-2</v>
          </cell>
          <cell r="M33">
            <v>7.1428571428571397E-2</v>
          </cell>
          <cell r="N33">
            <v>0.99999999999999989</v>
          </cell>
          <cell r="P33">
            <v>21.000000000000014</v>
          </cell>
          <cell r="Q33">
            <v>38.999999999999986</v>
          </cell>
          <cell r="R33">
            <v>64.999999999999915</v>
          </cell>
          <cell r="S33">
            <v>71.999999999999957</v>
          </cell>
          <cell r="T33">
            <v>146.00000000000009</v>
          </cell>
          <cell r="U33">
            <v>21.000000000000014</v>
          </cell>
          <cell r="V33">
            <v>27.999999999999986</v>
          </cell>
          <cell r="W33">
            <v>392</v>
          </cell>
          <cell r="Y33">
            <v>14012.250000000009</v>
          </cell>
          <cell r="Z33">
            <v>19755.839999999993</v>
          </cell>
          <cell r="AA33">
            <v>31027.099999999959</v>
          </cell>
          <cell r="AB33">
            <v>31204.07999999998</v>
          </cell>
          <cell r="AC33">
            <v>40523.760000000024</v>
          </cell>
          <cell r="AD33">
            <v>4806.2700000000032</v>
          </cell>
          <cell r="AE33">
            <v>141329.29999999996</v>
          </cell>
          <cell r="AG33">
            <v>139090.9428151139</v>
          </cell>
          <cell r="AH33">
            <v>2238.3571848860593</v>
          </cell>
          <cell r="AI33">
            <v>1.5837884889305046E-2</v>
          </cell>
        </row>
        <row r="34">
          <cell r="E34">
            <v>2048</v>
          </cell>
          <cell r="F34" t="str">
            <v>Acres Hill Community Primary School</v>
          </cell>
          <cell r="G34">
            <v>6.2200956937799E-2</v>
          </cell>
          <cell r="H34">
            <v>9.0909090909090898E-2</v>
          </cell>
          <cell r="I34">
            <v>9.5693779904306199E-3</v>
          </cell>
          <cell r="J34">
            <v>0.401913875598086</v>
          </cell>
          <cell r="K34">
            <v>0.406698564593301</v>
          </cell>
          <cell r="L34">
            <v>4.78468899521531E-3</v>
          </cell>
          <cell r="M34">
            <v>2.39234449760766E-2</v>
          </cell>
          <cell r="N34">
            <v>0.99999999999999944</v>
          </cell>
          <cell r="P34">
            <v>12.999999999999991</v>
          </cell>
          <cell r="Q34">
            <v>18.999999999999996</v>
          </cell>
          <cell r="R34">
            <v>1.9999999999999996</v>
          </cell>
          <cell r="S34">
            <v>83.999999999999972</v>
          </cell>
          <cell r="T34">
            <v>84.999999999999915</v>
          </cell>
          <cell r="U34">
            <v>0.99999999999999978</v>
          </cell>
          <cell r="V34">
            <v>5.0000000000000098</v>
          </cell>
          <cell r="W34">
            <v>209</v>
          </cell>
          <cell r="Y34">
            <v>8674.2499999999945</v>
          </cell>
          <cell r="Z34">
            <v>9624.6399999999976</v>
          </cell>
          <cell r="AA34">
            <v>954.67999999999972</v>
          </cell>
          <cell r="AB34">
            <v>36404.759999999987</v>
          </cell>
          <cell r="AC34">
            <v>23592.599999999977</v>
          </cell>
          <cell r="AD34">
            <v>228.86999999999995</v>
          </cell>
          <cell r="AE34">
            <v>79479.799999999959</v>
          </cell>
          <cell r="AG34">
            <v>75660.346009659595</v>
          </cell>
          <cell r="AH34">
            <v>3819.4539903403638</v>
          </cell>
          <cell r="AI34">
            <v>4.8055656787515388E-2</v>
          </cell>
        </row>
        <row r="35">
          <cell r="E35">
            <v>2342</v>
          </cell>
          <cell r="F35" t="str">
            <v>Angram Bank Primary School</v>
          </cell>
          <cell r="G35">
            <v>1.60427807486631E-2</v>
          </cell>
          <cell r="H35">
            <v>0.45454545454545497</v>
          </cell>
          <cell r="I35">
            <v>5.3475935828877002E-3</v>
          </cell>
          <cell r="J35">
            <v>5.3475935828877002E-3</v>
          </cell>
          <cell r="K35">
            <v>0.24064171122994699</v>
          </cell>
          <cell r="L35">
            <v>2.1390374331550801E-2</v>
          </cell>
          <cell r="M35">
            <v>0.25668449197860999</v>
          </cell>
          <cell r="N35">
            <v>1.0000000000000013</v>
          </cell>
          <cell r="P35">
            <v>2.9999999999999996</v>
          </cell>
          <cell r="Q35">
            <v>85.000000000000085</v>
          </cell>
          <cell r="R35">
            <v>0.99999999999999989</v>
          </cell>
          <cell r="S35">
            <v>0.99999999999999989</v>
          </cell>
          <cell r="T35">
            <v>45.000000000000085</v>
          </cell>
          <cell r="U35">
            <v>3.9999999999999996</v>
          </cell>
          <cell r="V35">
            <v>48.000000000000064</v>
          </cell>
          <cell r="W35">
            <v>187</v>
          </cell>
          <cell r="Y35">
            <v>2001.7499999999998</v>
          </cell>
          <cell r="Z35">
            <v>43057.600000000042</v>
          </cell>
          <cell r="AA35">
            <v>477.33999999999992</v>
          </cell>
          <cell r="AB35">
            <v>433.38999999999993</v>
          </cell>
          <cell r="AC35">
            <v>12490.200000000024</v>
          </cell>
          <cell r="AD35">
            <v>915.4799999999999</v>
          </cell>
          <cell r="AE35">
            <v>59375.760000000068</v>
          </cell>
          <cell r="AG35">
            <v>56614.17446218172</v>
          </cell>
          <cell r="AH35">
            <v>2761.5855378183478</v>
          </cell>
          <cell r="AI35">
            <v>4.651031898906801E-2</v>
          </cell>
        </row>
        <row r="36">
          <cell r="E36">
            <v>2343</v>
          </cell>
          <cell r="F36" t="str">
            <v>Anns Grove Primary School</v>
          </cell>
          <cell r="G36">
            <v>4.8387096774193498E-2</v>
          </cell>
          <cell r="H36">
            <v>6.7204301075268799E-2</v>
          </cell>
          <cell r="I36">
            <v>0.18010752688171999</v>
          </cell>
          <cell r="J36">
            <v>0.29569892473118298</v>
          </cell>
          <cell r="K36">
            <v>8.8709677419354802E-2</v>
          </cell>
          <cell r="L36">
            <v>8.6021505376344107E-2</v>
          </cell>
          <cell r="M36">
            <v>0.233870967741935</v>
          </cell>
          <cell r="N36">
            <v>0.99999999999999911</v>
          </cell>
          <cell r="P36">
            <v>17.999999999999982</v>
          </cell>
          <cell r="Q36">
            <v>24.999999999999993</v>
          </cell>
          <cell r="R36">
            <v>66.999999999999844</v>
          </cell>
          <cell r="S36">
            <v>110.00000000000007</v>
          </cell>
          <cell r="T36">
            <v>32.999999999999986</v>
          </cell>
          <cell r="U36">
            <v>32.000000000000007</v>
          </cell>
          <cell r="V36">
            <v>86.999999999999815</v>
          </cell>
          <cell r="W36">
            <v>372</v>
          </cell>
          <cell r="Y36">
            <v>12010.499999999987</v>
          </cell>
          <cell r="Z36">
            <v>12663.999999999996</v>
          </cell>
          <cell r="AA36">
            <v>31981.779999999922</v>
          </cell>
          <cell r="AB36">
            <v>47672.900000000031</v>
          </cell>
          <cell r="AC36">
            <v>9159.4799999999959</v>
          </cell>
          <cell r="AD36">
            <v>7323.840000000002</v>
          </cell>
          <cell r="AE36">
            <v>120812.49999999993</v>
          </cell>
          <cell r="AG36">
            <v>115650.99475719337</v>
          </cell>
          <cell r="AH36">
            <v>5161.5052428065537</v>
          </cell>
          <cell r="AI36">
            <v>4.2723271539009268E-2</v>
          </cell>
        </row>
        <row r="37">
          <cell r="E37">
            <v>3429</v>
          </cell>
          <cell r="F37" t="str">
            <v>Arbourthorne Community Primary School</v>
          </cell>
          <cell r="G37">
            <v>0.221957040572792</v>
          </cell>
          <cell r="H37">
            <v>0.56563245823388997</v>
          </cell>
          <cell r="I37">
            <v>7.8758949880668297E-2</v>
          </cell>
          <cell r="J37">
            <v>9.0692124105011901E-2</v>
          </cell>
          <cell r="K37">
            <v>1.4319809069212401E-2</v>
          </cell>
          <cell r="L37">
            <v>7.1599045346062099E-3</v>
          </cell>
          <cell r="M37">
            <v>2.14797136038186E-2</v>
          </cell>
          <cell r="N37">
            <v>0.99999999999999944</v>
          </cell>
          <cell r="P37">
            <v>92.999999999999844</v>
          </cell>
          <cell r="Q37">
            <v>236.99999999999989</v>
          </cell>
          <cell r="R37">
            <v>33.000000000000014</v>
          </cell>
          <cell r="S37">
            <v>37.999999999999986</v>
          </cell>
          <cell r="T37">
            <v>5.9999999999999956</v>
          </cell>
          <cell r="U37">
            <v>3.0000000000000018</v>
          </cell>
          <cell r="V37">
            <v>8.9999999999999929</v>
          </cell>
          <cell r="W37">
            <v>419</v>
          </cell>
          <cell r="Y37">
            <v>62054.249999999898</v>
          </cell>
          <cell r="Z37">
            <v>120054.71999999994</v>
          </cell>
          <cell r="AA37">
            <v>15752.220000000007</v>
          </cell>
          <cell r="AB37">
            <v>16468.819999999992</v>
          </cell>
          <cell r="AC37">
            <v>1665.3599999999988</v>
          </cell>
          <cell r="AD37">
            <v>686.61000000000047</v>
          </cell>
          <cell r="AE37">
            <v>216681.97999999981</v>
          </cell>
          <cell r="AG37">
            <v>215503.81408346849</v>
          </cell>
          <cell r="AH37">
            <v>1178.1659165313176</v>
          </cell>
          <cell r="AI37">
            <v>5.4373045535734844E-3</v>
          </cell>
        </row>
        <row r="38">
          <cell r="E38">
            <v>2340</v>
          </cell>
          <cell r="F38" t="str">
            <v>Athelstan Primary School</v>
          </cell>
          <cell r="G38">
            <v>4.6204620462046202E-2</v>
          </cell>
          <cell r="H38">
            <v>6.6006600660066E-2</v>
          </cell>
          <cell r="I38">
            <v>0.211221122112211</v>
          </cell>
          <cell r="J38">
            <v>9.0759075907590803E-2</v>
          </cell>
          <cell r="K38">
            <v>0.15346534653465299</v>
          </cell>
          <cell r="L38">
            <v>2.8052805280528101E-2</v>
          </cell>
          <cell r="M38">
            <v>0.40429042904290402</v>
          </cell>
          <cell r="N38">
            <v>0.99999999999999911</v>
          </cell>
          <cell r="P38">
            <v>28</v>
          </cell>
          <cell r="Q38">
            <v>39.999999999999993</v>
          </cell>
          <cell r="R38">
            <v>127.99999999999987</v>
          </cell>
          <cell r="S38">
            <v>55.000000000000028</v>
          </cell>
          <cell r="T38">
            <v>92.999999999999716</v>
          </cell>
          <cell r="U38">
            <v>17.000000000000028</v>
          </cell>
          <cell r="V38">
            <v>244.99999999999983</v>
          </cell>
          <cell r="W38">
            <v>606</v>
          </cell>
          <cell r="Y38">
            <v>18683</v>
          </cell>
          <cell r="Z38">
            <v>20262.399999999998</v>
          </cell>
          <cell r="AA38">
            <v>61099.519999999939</v>
          </cell>
          <cell r="AB38">
            <v>23836.450000000012</v>
          </cell>
          <cell r="AC38">
            <v>25813.079999999922</v>
          </cell>
          <cell r="AD38">
            <v>3890.7900000000068</v>
          </cell>
          <cell r="AE38">
            <v>153585.23999999987</v>
          </cell>
          <cell r="AG38">
            <v>162375.53081962693</v>
          </cell>
          <cell r="AH38">
            <v>-8790.2908196270582</v>
          </cell>
          <cell r="AI38">
            <v>-5.7233955682375895E-2</v>
          </cell>
        </row>
        <row r="39">
          <cell r="E39">
            <v>2281</v>
          </cell>
          <cell r="F39" t="str">
            <v>Ballifield Primary School</v>
          </cell>
          <cell r="G39">
            <v>1.93704600484262E-2</v>
          </cell>
          <cell r="H39">
            <v>2.17917675544794E-2</v>
          </cell>
          <cell r="I39">
            <v>5.0847457627118599E-2</v>
          </cell>
          <cell r="J39">
            <v>3.3898305084745797E-2</v>
          </cell>
          <cell r="K39">
            <v>2.4213075060532701E-2</v>
          </cell>
          <cell r="L39">
            <v>0.23002421307506099</v>
          </cell>
          <cell r="M39">
            <v>0.61985472154963706</v>
          </cell>
          <cell r="N39">
            <v>1.0000000000000009</v>
          </cell>
          <cell r="P39">
            <v>8.0000000000000213</v>
          </cell>
          <cell r="Q39">
            <v>8.9999999999999929</v>
          </cell>
          <cell r="R39">
            <v>20.999999999999982</v>
          </cell>
          <cell r="S39">
            <v>14.000000000000014</v>
          </cell>
          <cell r="T39">
            <v>10.000000000000005</v>
          </cell>
          <cell r="U39">
            <v>95.000000000000185</v>
          </cell>
          <cell r="V39">
            <v>256.00000000000011</v>
          </cell>
          <cell r="W39">
            <v>413</v>
          </cell>
          <cell r="Y39">
            <v>5338.0000000000146</v>
          </cell>
          <cell r="Z39">
            <v>4559.0399999999963</v>
          </cell>
          <cell r="AA39">
            <v>10024.13999999999</v>
          </cell>
          <cell r="AB39">
            <v>6067.4600000000064</v>
          </cell>
          <cell r="AC39">
            <v>2775.6000000000017</v>
          </cell>
          <cell r="AD39">
            <v>21742.650000000041</v>
          </cell>
          <cell r="AE39">
            <v>50506.89000000005</v>
          </cell>
          <cell r="AG39">
            <v>50399.772325864767</v>
          </cell>
          <cell r="AH39">
            <v>107.11767413528287</v>
          </cell>
          <cell r="AI39">
            <v>2.12085270218148E-3</v>
          </cell>
        </row>
        <row r="40">
          <cell r="E40">
            <v>2052</v>
          </cell>
          <cell r="F40" t="str">
            <v>Bankwood Community Primary School</v>
          </cell>
          <cell r="G40">
            <v>0.73770491803278704</v>
          </cell>
          <cell r="H40">
            <v>8.7431693989070997E-2</v>
          </cell>
          <cell r="I40">
            <v>0.114754098360656</v>
          </cell>
          <cell r="J40">
            <v>3.8251366120218601E-2</v>
          </cell>
          <cell r="K40">
            <v>1.0928961748633901E-2</v>
          </cell>
          <cell r="L40">
            <v>2.7322404371584699E-3</v>
          </cell>
          <cell r="M40">
            <v>8.1967213114754103E-3</v>
          </cell>
          <cell r="N40">
            <v>1.0000000000000004</v>
          </cell>
          <cell r="P40">
            <v>270.00000000000006</v>
          </cell>
          <cell r="Q40">
            <v>31.999999999999986</v>
          </cell>
          <cell r="R40">
            <v>42.000000000000099</v>
          </cell>
          <cell r="S40">
            <v>14.000000000000007</v>
          </cell>
          <cell r="T40">
            <v>4.000000000000008</v>
          </cell>
          <cell r="U40">
            <v>1</v>
          </cell>
          <cell r="V40">
            <v>3</v>
          </cell>
          <cell r="W40">
            <v>366</v>
          </cell>
          <cell r="Y40">
            <v>180157.50000000003</v>
          </cell>
          <cell r="Z40">
            <v>16209.919999999993</v>
          </cell>
          <cell r="AA40">
            <v>20048.280000000046</v>
          </cell>
          <cell r="AB40">
            <v>6067.4600000000028</v>
          </cell>
          <cell r="AC40">
            <v>1110.2400000000023</v>
          </cell>
          <cell r="AD40">
            <v>228.87</v>
          </cell>
          <cell r="AE40">
            <v>223822.27000000005</v>
          </cell>
          <cell r="AG40">
            <v>227403.11654249748</v>
          </cell>
          <cell r="AH40">
            <v>-3580.8465424974274</v>
          </cell>
          <cell r="AI40">
            <v>-1.5998615966576635E-2</v>
          </cell>
        </row>
        <row r="41">
          <cell r="E41">
            <v>2274</v>
          </cell>
          <cell r="F41" t="str">
            <v>Beck Primary School</v>
          </cell>
          <cell r="G41">
            <v>0.21078431372549</v>
          </cell>
          <cell r="H41">
            <v>0.61764705882352899</v>
          </cell>
          <cell r="I41">
            <v>0.11928104575163399</v>
          </cell>
          <cell r="J41">
            <v>1.4705882352941201E-2</v>
          </cell>
          <cell r="K41">
            <v>0</v>
          </cell>
          <cell r="L41">
            <v>1.6339869281045801E-2</v>
          </cell>
          <cell r="M41">
            <v>2.1241830065359499E-2</v>
          </cell>
          <cell r="N41">
            <v>0.99999999999999956</v>
          </cell>
          <cell r="P41">
            <v>128.99999999999989</v>
          </cell>
          <cell r="Q41">
            <v>377.99999999999977</v>
          </cell>
          <cell r="R41">
            <v>73</v>
          </cell>
          <cell r="S41">
            <v>9.0000000000000142</v>
          </cell>
          <cell r="T41">
            <v>0</v>
          </cell>
          <cell r="U41">
            <v>10.00000000000003</v>
          </cell>
          <cell r="V41">
            <v>13.000000000000012</v>
          </cell>
          <cell r="W41">
            <v>612</v>
          </cell>
          <cell r="Y41">
            <v>86075.249999999927</v>
          </cell>
          <cell r="Z41">
            <v>191479.67999999988</v>
          </cell>
          <cell r="AA41">
            <v>34845.82</v>
          </cell>
          <cell r="AB41">
            <v>3900.5100000000061</v>
          </cell>
          <cell r="AC41">
            <v>0</v>
          </cell>
          <cell r="AD41">
            <v>2288.7000000000071</v>
          </cell>
          <cell r="AE41">
            <v>318589.95999999985</v>
          </cell>
          <cell r="AG41">
            <v>320609.74521559878</v>
          </cell>
          <cell r="AH41">
            <v>-2019.7852155989385</v>
          </cell>
          <cell r="AI41">
            <v>-6.3397641771226546E-3</v>
          </cell>
        </row>
        <row r="42">
          <cell r="E42">
            <v>2241</v>
          </cell>
          <cell r="F42" t="str">
            <v>Beighton Nursery Infant School</v>
          </cell>
          <cell r="G42">
            <v>0</v>
          </cell>
          <cell r="H42">
            <v>9.1324200913242004E-3</v>
          </cell>
          <cell r="I42">
            <v>9.1324200913242004E-3</v>
          </cell>
          <cell r="J42">
            <v>4.5662100456621002E-3</v>
          </cell>
          <cell r="K42">
            <v>2.2831050228310501E-2</v>
          </cell>
          <cell r="L42">
            <v>0.34246575342465801</v>
          </cell>
          <cell r="M42">
            <v>0.61187214611872098</v>
          </cell>
          <cell r="N42">
            <v>1</v>
          </cell>
          <cell r="P42">
            <v>0</v>
          </cell>
          <cell r="Q42">
            <v>2</v>
          </cell>
          <cell r="R42">
            <v>2</v>
          </cell>
          <cell r="S42">
            <v>1</v>
          </cell>
          <cell r="T42">
            <v>5</v>
          </cell>
          <cell r="U42">
            <v>75.000000000000099</v>
          </cell>
          <cell r="V42">
            <v>133.99999999999989</v>
          </cell>
          <cell r="W42">
            <v>219</v>
          </cell>
          <cell r="Y42">
            <v>0</v>
          </cell>
          <cell r="Z42">
            <v>1013.12</v>
          </cell>
          <cell r="AA42">
            <v>954.68</v>
          </cell>
          <cell r="AB42">
            <v>433.39</v>
          </cell>
          <cell r="AC42">
            <v>1387.8</v>
          </cell>
          <cell r="AD42">
            <v>17165.250000000022</v>
          </cell>
          <cell r="AE42">
            <v>20954.24000000002</v>
          </cell>
          <cell r="AG42">
            <v>19347.181650955717</v>
          </cell>
          <cell r="AH42">
            <v>1607.0583490443023</v>
          </cell>
          <cell r="AI42">
            <v>7.6693707289994806E-2</v>
          </cell>
        </row>
        <row r="43">
          <cell r="E43">
            <v>2353</v>
          </cell>
          <cell r="F43" t="str">
            <v>Birley Primary Academy</v>
          </cell>
          <cell r="G43">
            <v>3.3333333333333298E-2</v>
          </cell>
          <cell r="H43">
            <v>8.4313725490196098E-2</v>
          </cell>
          <cell r="I43">
            <v>6.2745098039215699E-2</v>
          </cell>
          <cell r="J43">
            <v>0.103921568627451</v>
          </cell>
          <cell r="K43">
            <v>4.11764705882353E-2</v>
          </cell>
          <cell r="L43">
            <v>3.9215686274509803E-2</v>
          </cell>
          <cell r="M43">
            <v>0.63529411764705901</v>
          </cell>
          <cell r="N43">
            <v>1.0000000000000002</v>
          </cell>
          <cell r="P43">
            <v>16.999999999999982</v>
          </cell>
          <cell r="Q43">
            <v>43.000000000000007</v>
          </cell>
          <cell r="R43">
            <v>32.000000000000007</v>
          </cell>
          <cell r="S43">
            <v>53.000000000000007</v>
          </cell>
          <cell r="T43">
            <v>21.000000000000004</v>
          </cell>
          <cell r="U43">
            <v>20</v>
          </cell>
          <cell r="V43">
            <v>324.00000000000011</v>
          </cell>
          <cell r="W43">
            <v>510</v>
          </cell>
          <cell r="Y43">
            <v>11343.249999999987</v>
          </cell>
          <cell r="Z43">
            <v>21782.080000000005</v>
          </cell>
          <cell r="AA43">
            <v>15274.880000000003</v>
          </cell>
          <cell r="AB43">
            <v>22969.670000000002</v>
          </cell>
          <cell r="AC43">
            <v>5828.7600000000011</v>
          </cell>
          <cell r="AD43">
            <v>4577.3999999999996</v>
          </cell>
          <cell r="AE43">
            <v>81776.039999999994</v>
          </cell>
          <cell r="AG43">
            <v>79982.562010711408</v>
          </cell>
          <cell r="AH43">
            <v>1793.4779892885854</v>
          </cell>
          <cell r="AI43">
            <v>2.1931582762977828E-2</v>
          </cell>
        </row>
        <row r="44">
          <cell r="E44">
            <v>2323</v>
          </cell>
          <cell r="F44" t="str">
            <v>Birley Spa Primary Academy</v>
          </cell>
          <cell r="G44">
            <v>2.38907849829352E-2</v>
          </cell>
          <cell r="H44">
            <v>2.0477815699658699E-2</v>
          </cell>
          <cell r="I44">
            <v>0.26962457337883999</v>
          </cell>
          <cell r="J44">
            <v>0.35153583617747403</v>
          </cell>
          <cell r="K44">
            <v>1.02389078498294E-2</v>
          </cell>
          <cell r="L44">
            <v>7.8498293515358405E-2</v>
          </cell>
          <cell r="M44">
            <v>0.24573378839590401</v>
          </cell>
          <cell r="N44">
            <v>0.99999999999999978</v>
          </cell>
          <cell r="P44">
            <v>7.0000000000000133</v>
          </cell>
          <cell r="Q44">
            <v>5.9999999999999991</v>
          </cell>
          <cell r="R44">
            <v>79.000000000000114</v>
          </cell>
          <cell r="S44">
            <v>102.99999999999989</v>
          </cell>
          <cell r="T44">
            <v>3.0000000000000142</v>
          </cell>
          <cell r="U44">
            <v>23.000000000000014</v>
          </cell>
          <cell r="V44">
            <v>71.999999999999872</v>
          </cell>
          <cell r="W44">
            <v>293</v>
          </cell>
          <cell r="Y44">
            <v>4670.7500000000091</v>
          </cell>
          <cell r="Z44">
            <v>3039.3599999999997</v>
          </cell>
          <cell r="AA44">
            <v>37709.860000000052</v>
          </cell>
          <cell r="AB44">
            <v>44639.169999999947</v>
          </cell>
          <cell r="AC44">
            <v>832.68000000000393</v>
          </cell>
          <cell r="AD44">
            <v>5264.0100000000029</v>
          </cell>
          <cell r="AE44">
            <v>96155.830000000031</v>
          </cell>
          <cell r="AG44">
            <v>104902.02106203263</v>
          </cell>
          <cell r="AH44">
            <v>-8746.1910620325943</v>
          </cell>
          <cell r="AI44">
            <v>-9.0958510389152605E-2</v>
          </cell>
        </row>
        <row r="45">
          <cell r="E45">
            <v>2328</v>
          </cell>
          <cell r="F45" t="str">
            <v>Bradfield Dungworth Primary School</v>
          </cell>
          <cell r="G45">
            <v>0</v>
          </cell>
          <cell r="H45">
            <v>1.5267175572519101E-2</v>
          </cell>
          <cell r="I45">
            <v>0</v>
          </cell>
          <cell r="J45">
            <v>0</v>
          </cell>
          <cell r="K45">
            <v>2.2900763358778602E-2</v>
          </cell>
          <cell r="L45">
            <v>0</v>
          </cell>
          <cell r="M45">
            <v>0.961832061068702</v>
          </cell>
          <cell r="N45">
            <v>0.99999999999999967</v>
          </cell>
          <cell r="P45">
            <v>0</v>
          </cell>
          <cell r="Q45">
            <v>2.0000000000000022</v>
          </cell>
          <cell r="R45">
            <v>0</v>
          </cell>
          <cell r="S45">
            <v>0</v>
          </cell>
          <cell r="T45">
            <v>2.9999999999999969</v>
          </cell>
          <cell r="U45">
            <v>0</v>
          </cell>
          <cell r="V45">
            <v>125.99999999999996</v>
          </cell>
          <cell r="W45">
            <v>131</v>
          </cell>
          <cell r="Y45">
            <v>0</v>
          </cell>
          <cell r="Z45">
            <v>1013.1200000000011</v>
          </cell>
          <cell r="AA45">
            <v>0</v>
          </cell>
          <cell r="AB45">
            <v>0</v>
          </cell>
          <cell r="AC45">
            <v>832.67999999999915</v>
          </cell>
          <cell r="AD45">
            <v>0</v>
          </cell>
          <cell r="AE45">
            <v>1845.8000000000002</v>
          </cell>
          <cell r="AG45">
            <v>2107.070724344986</v>
          </cell>
          <cell r="AH45">
            <v>-261.27072434498587</v>
          </cell>
          <cell r="AI45">
            <v>-0.14154877253493653</v>
          </cell>
        </row>
        <row r="46">
          <cell r="E46">
            <v>2233</v>
          </cell>
          <cell r="F46" t="str">
            <v>Bradway Primary School</v>
          </cell>
          <cell r="G46">
            <v>0</v>
          </cell>
          <cell r="H46">
            <v>0.14108910891089099</v>
          </cell>
          <cell r="I46">
            <v>6.9306930693069299E-2</v>
          </cell>
          <cell r="J46">
            <v>9.9009900990098994E-3</v>
          </cell>
          <cell r="K46">
            <v>2.22772277227723E-2</v>
          </cell>
          <cell r="L46">
            <v>4.9504950495049497E-3</v>
          </cell>
          <cell r="M46">
            <v>0.75247524752475203</v>
          </cell>
          <cell r="N46">
            <v>0.99999999999999956</v>
          </cell>
          <cell r="P46">
            <v>0</v>
          </cell>
          <cell r="Q46">
            <v>56.999999999999957</v>
          </cell>
          <cell r="R46">
            <v>27.999999999999996</v>
          </cell>
          <cell r="S46">
            <v>3.9999999999999996</v>
          </cell>
          <cell r="T46">
            <v>9.0000000000000089</v>
          </cell>
          <cell r="U46">
            <v>1.9999999999999998</v>
          </cell>
          <cell r="V46">
            <v>303.99999999999983</v>
          </cell>
          <cell r="W46">
            <v>404</v>
          </cell>
          <cell r="Y46">
            <v>0</v>
          </cell>
          <cell r="Z46">
            <v>28873.91999999998</v>
          </cell>
          <cell r="AA46">
            <v>13365.519999999997</v>
          </cell>
          <cell r="AB46">
            <v>1733.5599999999997</v>
          </cell>
          <cell r="AC46">
            <v>2498.0400000000027</v>
          </cell>
          <cell r="AD46">
            <v>457.73999999999995</v>
          </cell>
          <cell r="AE46">
            <v>46928.77999999997</v>
          </cell>
          <cell r="AG46">
            <v>45467.090630163228</v>
          </cell>
          <cell r="AH46">
            <v>1461.6893698367421</v>
          </cell>
          <cell r="AI46">
            <v>3.1146971428550732E-2</v>
          </cell>
        </row>
        <row r="47">
          <cell r="E47">
            <v>2014</v>
          </cell>
          <cell r="F47" t="str">
            <v>Brightside Nursery and Infant School</v>
          </cell>
          <cell r="G47">
            <v>2.9585798816568001E-2</v>
          </cell>
          <cell r="H47">
            <v>0.106508875739645</v>
          </cell>
          <cell r="I47">
            <v>0.36094674556213002</v>
          </cell>
          <cell r="J47">
            <v>1.7751479289940801E-2</v>
          </cell>
          <cell r="K47">
            <v>0.195266272189349</v>
          </cell>
          <cell r="L47">
            <v>9.4674556213017694E-2</v>
          </cell>
          <cell r="M47">
            <v>0.195266272189349</v>
          </cell>
          <cell r="N47">
            <v>0.99999999999999944</v>
          </cell>
          <cell r="P47">
            <v>4.999999999999992</v>
          </cell>
          <cell r="Q47">
            <v>18.000000000000004</v>
          </cell>
          <cell r="R47">
            <v>60.999999999999972</v>
          </cell>
          <cell r="S47">
            <v>2.9999999999999956</v>
          </cell>
          <cell r="T47">
            <v>32.999999999999979</v>
          </cell>
          <cell r="U47">
            <v>15.999999999999991</v>
          </cell>
          <cell r="V47">
            <v>32.999999999999979</v>
          </cell>
          <cell r="W47">
            <v>169</v>
          </cell>
          <cell r="Y47">
            <v>3336.2499999999945</v>
          </cell>
          <cell r="Z47">
            <v>9118.0800000000017</v>
          </cell>
          <cell r="AA47">
            <v>29117.739999999983</v>
          </cell>
          <cell r="AB47">
            <v>1300.169999999998</v>
          </cell>
          <cell r="AC47">
            <v>9159.4799999999941</v>
          </cell>
          <cell r="AD47">
            <v>3661.9199999999983</v>
          </cell>
          <cell r="AE47">
            <v>55693.63999999997</v>
          </cell>
          <cell r="AG47">
            <v>55516.944084988354</v>
          </cell>
          <cell r="AH47">
            <v>176.69591501161631</v>
          </cell>
          <cell r="AI47">
            <v>3.1726408080279258E-3</v>
          </cell>
        </row>
        <row r="48">
          <cell r="E48">
            <v>2246</v>
          </cell>
          <cell r="F48" t="str">
            <v>Brook House Junior</v>
          </cell>
          <cell r="G48">
            <v>0</v>
          </cell>
          <cell r="H48">
            <v>1.8633540372670801E-2</v>
          </cell>
          <cell r="I48">
            <v>3.1055900621118002E-3</v>
          </cell>
          <cell r="J48">
            <v>9.3167701863354005E-3</v>
          </cell>
          <cell r="K48">
            <v>6.2111801242236003E-3</v>
          </cell>
          <cell r="L48">
            <v>0.32608695652173902</v>
          </cell>
          <cell r="M48">
            <v>0.63664596273291896</v>
          </cell>
          <cell r="N48">
            <v>0.99999999999999956</v>
          </cell>
          <cell r="P48">
            <v>0</v>
          </cell>
          <cell r="Q48">
            <v>6.0372670807453392</v>
          </cell>
          <cell r="R48">
            <v>1.0062111801242233</v>
          </cell>
          <cell r="S48">
            <v>3.0186335403726696</v>
          </cell>
          <cell r="T48">
            <v>2.0124223602484466</v>
          </cell>
          <cell r="U48">
            <v>105.65217391304344</v>
          </cell>
          <cell r="V48">
            <v>206.27329192546574</v>
          </cell>
          <cell r="W48">
            <v>324</v>
          </cell>
          <cell r="Y48">
            <v>0</v>
          </cell>
          <cell r="Z48">
            <v>3058.2380124223591</v>
          </cell>
          <cell r="AA48">
            <v>480.3048447204967</v>
          </cell>
          <cell r="AB48">
            <v>1308.2455900621112</v>
          </cell>
          <cell r="AC48">
            <v>558.56795031055879</v>
          </cell>
          <cell r="AD48">
            <v>24180.613043478254</v>
          </cell>
          <cell r="AE48">
            <v>29585.96944099378</v>
          </cell>
          <cell r="AG48">
            <v>28741.609880466211</v>
          </cell>
          <cell r="AH48">
            <v>844.35956052756956</v>
          </cell>
          <cell r="AI48">
            <v>2.8539188557317994E-2</v>
          </cell>
        </row>
        <row r="49">
          <cell r="E49">
            <v>5204</v>
          </cell>
          <cell r="F49" t="str">
            <v>Broomhill Infant School</v>
          </cell>
          <cell r="G49">
            <v>9.1743119266055103E-3</v>
          </cell>
          <cell r="H49">
            <v>6.4220183486238494E-2</v>
          </cell>
          <cell r="I49">
            <v>0</v>
          </cell>
          <cell r="J49">
            <v>9.1743119266055103E-3</v>
          </cell>
          <cell r="K49">
            <v>0.21100917431192701</v>
          </cell>
          <cell r="L49">
            <v>0</v>
          </cell>
          <cell r="M49">
            <v>0.70642201834862395</v>
          </cell>
          <cell r="N49">
            <v>1.0000000000000004</v>
          </cell>
          <cell r="P49">
            <v>1.0000000000000007</v>
          </cell>
          <cell r="Q49">
            <v>6.9999999999999956</v>
          </cell>
          <cell r="R49">
            <v>0</v>
          </cell>
          <cell r="S49">
            <v>1.0000000000000007</v>
          </cell>
          <cell r="T49">
            <v>23.000000000000043</v>
          </cell>
          <cell r="U49">
            <v>0</v>
          </cell>
          <cell r="V49">
            <v>77.000000000000014</v>
          </cell>
          <cell r="W49">
            <v>109</v>
          </cell>
          <cell r="Y49">
            <v>667.25000000000045</v>
          </cell>
          <cell r="Z49">
            <v>3545.9199999999978</v>
          </cell>
          <cell r="AA49">
            <v>0</v>
          </cell>
          <cell r="AB49">
            <v>433.39000000000027</v>
          </cell>
          <cell r="AC49">
            <v>6383.8800000000119</v>
          </cell>
          <cell r="AD49">
            <v>0</v>
          </cell>
          <cell r="AE49">
            <v>11030.44000000001</v>
          </cell>
          <cell r="AG49">
            <v>12113.229164149172</v>
          </cell>
          <cell r="AH49">
            <v>-1082.7891641491624</v>
          </cell>
          <cell r="AI49">
            <v>-9.8163732738599865E-2</v>
          </cell>
        </row>
        <row r="50">
          <cell r="E50">
            <v>2325</v>
          </cell>
          <cell r="F50" t="str">
            <v>Brunswick Community Primary School</v>
          </cell>
          <cell r="G50">
            <v>7.2289156626506E-3</v>
          </cell>
          <cell r="H50">
            <v>3.13253012048193E-2</v>
          </cell>
          <cell r="I50">
            <v>0.36144578313253001</v>
          </cell>
          <cell r="J50">
            <v>9.6385542168674707E-3</v>
          </cell>
          <cell r="K50">
            <v>9.6385542168674707E-3</v>
          </cell>
          <cell r="L50">
            <v>0.209638554216867</v>
          </cell>
          <cell r="M50">
            <v>0.371084337349398</v>
          </cell>
          <cell r="N50">
            <v>0.99999999999999978</v>
          </cell>
          <cell r="P50">
            <v>2.9999999999999991</v>
          </cell>
          <cell r="Q50">
            <v>13.000000000000009</v>
          </cell>
          <cell r="R50">
            <v>149.99999999999994</v>
          </cell>
          <cell r="S50">
            <v>4</v>
          </cell>
          <cell r="T50">
            <v>4</v>
          </cell>
          <cell r="U50">
            <v>86.999999999999801</v>
          </cell>
          <cell r="V50">
            <v>154.00000000000017</v>
          </cell>
          <cell r="W50">
            <v>415</v>
          </cell>
          <cell r="Y50">
            <v>2001.7499999999993</v>
          </cell>
          <cell r="Z50">
            <v>6585.2800000000043</v>
          </cell>
          <cell r="AA50">
            <v>71600.999999999971</v>
          </cell>
          <cell r="AB50">
            <v>1733.56</v>
          </cell>
          <cell r="AC50">
            <v>1110.24</v>
          </cell>
          <cell r="AD50">
            <v>19911.689999999955</v>
          </cell>
          <cell r="AE50">
            <v>102943.51999999993</v>
          </cell>
          <cell r="AG50">
            <v>103848.48569985999</v>
          </cell>
          <cell r="AH50">
            <v>-904.96569986005488</v>
          </cell>
          <cell r="AI50">
            <v>-8.7908952390597823E-3</v>
          </cell>
        </row>
        <row r="51">
          <cell r="E51">
            <v>2095</v>
          </cell>
          <cell r="F51" t="str">
            <v>Byron Wood Primary Academy</v>
          </cell>
          <cell r="G51">
            <v>2.2332506203473899E-2</v>
          </cell>
          <cell r="H51">
            <v>8.9330024813895806E-2</v>
          </cell>
          <cell r="I51">
            <v>0.63275434243176198</v>
          </cell>
          <cell r="J51">
            <v>0.101736972704715</v>
          </cell>
          <cell r="K51">
            <v>0.116625310173697</v>
          </cell>
          <cell r="L51">
            <v>1.4888337468982601E-2</v>
          </cell>
          <cell r="M51">
            <v>2.2332506203473899E-2</v>
          </cell>
          <cell r="N51">
            <v>1.0000000000000002</v>
          </cell>
          <cell r="P51">
            <v>8.9999999999999822</v>
          </cell>
          <cell r="Q51">
            <v>36.000000000000007</v>
          </cell>
          <cell r="R51">
            <v>255.00000000000009</v>
          </cell>
          <cell r="S51">
            <v>41.000000000000149</v>
          </cell>
          <cell r="T51">
            <v>46.999999999999886</v>
          </cell>
          <cell r="U51">
            <v>5.9999999999999885</v>
          </cell>
          <cell r="V51">
            <v>8.9999999999999822</v>
          </cell>
          <cell r="W51">
            <v>403</v>
          </cell>
          <cell r="Y51">
            <v>6005.2499999999882</v>
          </cell>
          <cell r="Z51">
            <v>18236.160000000003</v>
          </cell>
          <cell r="AA51">
            <v>121721.70000000004</v>
          </cell>
          <cell r="AB51">
            <v>17768.990000000063</v>
          </cell>
          <cell r="AC51">
            <v>13045.319999999969</v>
          </cell>
          <cell r="AD51">
            <v>1373.2199999999973</v>
          </cell>
          <cell r="AE51">
            <v>178150.64000000007</v>
          </cell>
          <cell r="AG51">
            <v>173794.4947451094</v>
          </cell>
          <cell r="AH51">
            <v>4356.1452548906673</v>
          </cell>
          <cell r="AI51">
            <v>2.445203258821111E-2</v>
          </cell>
        </row>
        <row r="52">
          <cell r="E52">
            <v>2344</v>
          </cell>
          <cell r="F52" t="str">
            <v>Carfield Primary School</v>
          </cell>
          <cell r="G52">
            <v>3.7313432835820899E-2</v>
          </cell>
          <cell r="H52">
            <v>6.5298507462686603E-2</v>
          </cell>
          <cell r="I52">
            <v>9.5149253731343295E-2</v>
          </cell>
          <cell r="J52">
            <v>8.7686567164179094E-2</v>
          </cell>
          <cell r="K52">
            <v>0.14365671641791</v>
          </cell>
          <cell r="L52">
            <v>0.10634328358209</v>
          </cell>
          <cell r="M52">
            <v>0.46455223880597002</v>
          </cell>
          <cell r="N52">
            <v>1</v>
          </cell>
          <cell r="P52">
            <v>20.000000000000004</v>
          </cell>
          <cell r="Q52">
            <v>35.000000000000021</v>
          </cell>
          <cell r="R52">
            <v>51.000000000000007</v>
          </cell>
          <cell r="S52">
            <v>46.999999999999993</v>
          </cell>
          <cell r="T52">
            <v>76.999999999999758</v>
          </cell>
          <cell r="U52">
            <v>57.000000000000242</v>
          </cell>
          <cell r="V52">
            <v>248.99999999999994</v>
          </cell>
          <cell r="W52">
            <v>536</v>
          </cell>
          <cell r="Y52">
            <v>13345.000000000002</v>
          </cell>
          <cell r="Z52">
            <v>17729.600000000009</v>
          </cell>
          <cell r="AA52">
            <v>24344.340000000004</v>
          </cell>
          <cell r="AB52">
            <v>20369.329999999994</v>
          </cell>
          <cell r="AC52">
            <v>21372.119999999933</v>
          </cell>
          <cell r="AD52">
            <v>13045.590000000055</v>
          </cell>
          <cell r="AE52">
            <v>110205.98000000001</v>
          </cell>
          <cell r="AG52">
            <v>121443.01174830757</v>
          </cell>
          <cell r="AH52">
            <v>-11237.031748307563</v>
          </cell>
          <cell r="AI52">
            <v>-0.10196390203424135</v>
          </cell>
        </row>
        <row r="53">
          <cell r="E53">
            <v>2023</v>
          </cell>
          <cell r="F53" t="str">
            <v>Carter Knowle Junior School</v>
          </cell>
          <cell r="G53">
            <v>8.5106382978723406E-3</v>
          </cell>
          <cell r="H53">
            <v>2.1276595744680899E-2</v>
          </cell>
          <cell r="I53">
            <v>1.27659574468085E-2</v>
          </cell>
          <cell r="J53">
            <v>1.27659574468085E-2</v>
          </cell>
          <cell r="K53">
            <v>8.5106382978723406E-3</v>
          </cell>
          <cell r="L53">
            <v>2.1276595744680899E-2</v>
          </cell>
          <cell r="M53">
            <v>0.91489361702127703</v>
          </cell>
          <cell r="N53">
            <v>1.0000000000000004</v>
          </cell>
          <cell r="P53">
            <v>2</v>
          </cell>
          <cell r="Q53">
            <v>5.0000000000000115</v>
          </cell>
          <cell r="R53">
            <v>2.9999999999999973</v>
          </cell>
          <cell r="S53">
            <v>2.9999999999999973</v>
          </cell>
          <cell r="T53">
            <v>2</v>
          </cell>
          <cell r="U53">
            <v>5.0000000000000115</v>
          </cell>
          <cell r="V53">
            <v>215.00000000000011</v>
          </cell>
          <cell r="W53">
            <v>235</v>
          </cell>
          <cell r="Y53">
            <v>1334.5</v>
          </cell>
          <cell r="Z53">
            <v>2532.8000000000056</v>
          </cell>
          <cell r="AA53">
            <v>1432.0199999999986</v>
          </cell>
          <cell r="AB53">
            <v>1300.1699999999987</v>
          </cell>
          <cell r="AC53">
            <v>555.12</v>
          </cell>
          <cell r="AD53">
            <v>1144.3500000000026</v>
          </cell>
          <cell r="AE53">
            <v>8298.9600000000064</v>
          </cell>
          <cell r="AG53">
            <v>6437.7322130909097</v>
          </cell>
          <cell r="AH53">
            <v>1861.2277869090967</v>
          </cell>
          <cell r="AI53">
            <v>0.22427241327938624</v>
          </cell>
        </row>
        <row r="54">
          <cell r="E54">
            <v>2354</v>
          </cell>
          <cell r="F54" t="str">
            <v>Charnock Hall Primary Academy</v>
          </cell>
          <cell r="G54">
            <v>8.7499999999999994E-2</v>
          </cell>
          <cell r="H54">
            <v>6.5000000000000002E-2</v>
          </cell>
          <cell r="I54">
            <v>6.5000000000000002E-2</v>
          </cell>
          <cell r="J54">
            <v>3.2500000000000001E-2</v>
          </cell>
          <cell r="K54">
            <v>8.5000000000000006E-2</v>
          </cell>
          <cell r="L54">
            <v>1.4999999999999999E-2</v>
          </cell>
          <cell r="M54">
            <v>0.65</v>
          </cell>
          <cell r="N54">
            <v>1</v>
          </cell>
          <cell r="P54">
            <v>35</v>
          </cell>
          <cell r="Q54">
            <v>26</v>
          </cell>
          <cell r="R54">
            <v>26</v>
          </cell>
          <cell r="S54">
            <v>13</v>
          </cell>
          <cell r="T54">
            <v>34</v>
          </cell>
          <cell r="U54">
            <v>6</v>
          </cell>
          <cell r="V54">
            <v>260</v>
          </cell>
          <cell r="W54">
            <v>400</v>
          </cell>
          <cell r="Y54">
            <v>23353.75</v>
          </cell>
          <cell r="Z54">
            <v>13170.56</v>
          </cell>
          <cell r="AA54">
            <v>12410.84</v>
          </cell>
          <cell r="AB54">
            <v>5634.07</v>
          </cell>
          <cell r="AC54">
            <v>9437.0400000000009</v>
          </cell>
          <cell r="AD54">
            <v>1373.22</v>
          </cell>
          <cell r="AE54">
            <v>65379.479999999996</v>
          </cell>
          <cell r="AG54">
            <v>65962.399876826981</v>
          </cell>
          <cell r="AH54">
            <v>-582.91987682698527</v>
          </cell>
          <cell r="AI54">
            <v>-8.9159454438454584E-3</v>
          </cell>
        </row>
        <row r="55">
          <cell r="E55">
            <v>5200</v>
          </cell>
          <cell r="F55" t="str">
            <v>Clifford All Saints CofE Primary School</v>
          </cell>
          <cell r="G55">
            <v>6.2893081761006301E-3</v>
          </cell>
          <cell r="H55">
            <v>5.6603773584905703E-2</v>
          </cell>
          <cell r="I55">
            <v>3.1446540880503103E-2</v>
          </cell>
          <cell r="J55">
            <v>8.8050314465408799E-2</v>
          </cell>
          <cell r="K55">
            <v>2.51572327044025E-2</v>
          </cell>
          <cell r="L55">
            <v>1.88679245283019E-2</v>
          </cell>
          <cell r="M55">
            <v>0.77358490566037696</v>
          </cell>
          <cell r="N55">
            <v>0.99999999999999967</v>
          </cell>
          <cell r="P55">
            <v>1.0000000000000002</v>
          </cell>
          <cell r="Q55">
            <v>9.0000000000000071</v>
          </cell>
          <cell r="R55">
            <v>4.9999999999999938</v>
          </cell>
          <cell r="S55">
            <v>13.999999999999998</v>
          </cell>
          <cell r="T55">
            <v>3.9999999999999973</v>
          </cell>
          <cell r="U55">
            <v>3.0000000000000022</v>
          </cell>
          <cell r="V55">
            <v>122.99999999999994</v>
          </cell>
          <cell r="W55">
            <v>159</v>
          </cell>
          <cell r="Y55">
            <v>667.25000000000011</v>
          </cell>
          <cell r="Z55">
            <v>4559.0400000000036</v>
          </cell>
          <cell r="AA55">
            <v>2386.6999999999971</v>
          </cell>
          <cell r="AB55">
            <v>6067.4599999999991</v>
          </cell>
          <cell r="AC55">
            <v>1110.2399999999993</v>
          </cell>
          <cell r="AD55">
            <v>686.61000000000047</v>
          </cell>
          <cell r="AE55">
            <v>15477.300000000001</v>
          </cell>
          <cell r="AG55">
            <v>15555.425347468523</v>
          </cell>
          <cell r="AH55">
            <v>-78.125347468521795</v>
          </cell>
          <cell r="AI55">
            <v>-5.0477374909397498E-3</v>
          </cell>
        </row>
        <row r="56">
          <cell r="E56">
            <v>2312</v>
          </cell>
          <cell r="F56" t="str">
            <v>Coit Primary School</v>
          </cell>
          <cell r="G56">
            <v>4.8543689320388302E-3</v>
          </cell>
          <cell r="H56">
            <v>6.3106796116504896E-2</v>
          </cell>
          <cell r="I56">
            <v>1.45631067961165E-2</v>
          </cell>
          <cell r="J56">
            <v>0</v>
          </cell>
          <cell r="K56">
            <v>8.7378640776699004E-2</v>
          </cell>
          <cell r="L56">
            <v>1.45631067961165E-2</v>
          </cell>
          <cell r="M56">
            <v>0.81553398058252402</v>
          </cell>
          <cell r="N56">
            <v>0.99999999999999978</v>
          </cell>
          <cell r="P56">
            <v>0.999999999999999</v>
          </cell>
          <cell r="Q56">
            <v>13.000000000000009</v>
          </cell>
          <cell r="R56">
            <v>2.9999999999999991</v>
          </cell>
          <cell r="S56">
            <v>0</v>
          </cell>
          <cell r="T56">
            <v>17.999999999999996</v>
          </cell>
          <cell r="U56">
            <v>2.9999999999999991</v>
          </cell>
          <cell r="V56">
            <v>167.99999999999994</v>
          </cell>
          <cell r="W56">
            <v>206</v>
          </cell>
          <cell r="Y56">
            <v>667.24999999999932</v>
          </cell>
          <cell r="Z56">
            <v>6585.2800000000043</v>
          </cell>
          <cell r="AA56">
            <v>1432.0199999999995</v>
          </cell>
          <cell r="AB56">
            <v>0</v>
          </cell>
          <cell r="AC56">
            <v>4996.079999999999</v>
          </cell>
          <cell r="AD56">
            <v>686.60999999999979</v>
          </cell>
          <cell r="AE56">
            <v>14367.240000000002</v>
          </cell>
          <cell r="AG56">
            <v>13399.804606433559</v>
          </cell>
          <cell r="AH56">
            <v>967.43539356644214</v>
          </cell>
          <cell r="AI56">
            <v>6.7336203304632067E-2</v>
          </cell>
        </row>
        <row r="57">
          <cell r="E57">
            <v>2026</v>
          </cell>
          <cell r="F57" t="str">
            <v>Concord Junior Academy</v>
          </cell>
          <cell r="G57">
            <v>5.0279329608938599E-2</v>
          </cell>
          <cell r="H57">
            <v>0.37430167597765401</v>
          </cell>
          <cell r="I57">
            <v>9.4972067039106101E-2</v>
          </cell>
          <cell r="J57">
            <v>1.11731843575419E-2</v>
          </cell>
          <cell r="K57">
            <v>5.0279329608938599E-2</v>
          </cell>
          <cell r="L57">
            <v>0.16759776536312801</v>
          </cell>
          <cell r="M57">
            <v>0.25139664804469303</v>
          </cell>
          <cell r="N57">
            <v>1.0000000000000002</v>
          </cell>
          <cell r="P57">
            <v>9.0000000000000089</v>
          </cell>
          <cell r="Q57">
            <v>67.000000000000071</v>
          </cell>
          <cell r="R57">
            <v>16.999999999999993</v>
          </cell>
          <cell r="S57">
            <v>2</v>
          </cell>
          <cell r="T57">
            <v>9.0000000000000089</v>
          </cell>
          <cell r="U57">
            <v>29.999999999999915</v>
          </cell>
          <cell r="V57">
            <v>45.00000000000005</v>
          </cell>
          <cell r="W57">
            <v>179</v>
          </cell>
          <cell r="Y57">
            <v>6005.2500000000064</v>
          </cell>
          <cell r="Z57">
            <v>33939.520000000033</v>
          </cell>
          <cell r="AA57">
            <v>8114.7799999999961</v>
          </cell>
          <cell r="AB57">
            <v>866.78</v>
          </cell>
          <cell r="AC57">
            <v>2498.0400000000027</v>
          </cell>
          <cell r="AD57">
            <v>6866.0999999999804</v>
          </cell>
          <cell r="AE57">
            <v>58290.470000000016</v>
          </cell>
          <cell r="AG57">
            <v>63333.496772074592</v>
          </cell>
          <cell r="AH57">
            <v>-5043.026772074576</v>
          </cell>
          <cell r="AI57">
            <v>-8.6515459080610854E-2</v>
          </cell>
        </row>
        <row r="58">
          <cell r="E58">
            <v>3422</v>
          </cell>
          <cell r="F58" t="str">
            <v>Deepcar St John's Church of England Junior School</v>
          </cell>
          <cell r="G58">
            <v>0</v>
          </cell>
          <cell r="H58">
            <v>0</v>
          </cell>
          <cell r="I58">
            <v>0</v>
          </cell>
          <cell r="J58">
            <v>4.57142857142857E-2</v>
          </cell>
          <cell r="K58">
            <v>0</v>
          </cell>
          <cell r="L58">
            <v>0.245714285714286</v>
          </cell>
          <cell r="M58">
            <v>0.70857142857142896</v>
          </cell>
          <cell r="N58">
            <v>1.0000000000000007</v>
          </cell>
          <cell r="P58">
            <v>0</v>
          </cell>
          <cell r="Q58">
            <v>0</v>
          </cell>
          <cell r="R58">
            <v>0</v>
          </cell>
          <cell r="S58">
            <v>7.9999999999999973</v>
          </cell>
          <cell r="T58">
            <v>0</v>
          </cell>
          <cell r="U58">
            <v>43.00000000000005</v>
          </cell>
          <cell r="V58">
            <v>124.00000000000007</v>
          </cell>
          <cell r="W58">
            <v>175</v>
          </cell>
          <cell r="Y58">
            <v>0</v>
          </cell>
          <cell r="Z58">
            <v>0</v>
          </cell>
          <cell r="AA58">
            <v>0</v>
          </cell>
          <cell r="AB58">
            <v>3467.1199999999985</v>
          </cell>
          <cell r="AC58">
            <v>0</v>
          </cell>
          <cell r="AD58">
            <v>9841.4100000000108</v>
          </cell>
          <cell r="AE58">
            <v>13308.53000000001</v>
          </cell>
          <cell r="AG58">
            <v>13904.724780009301</v>
          </cell>
          <cell r="AH58">
            <v>-596.19478000929121</v>
          </cell>
          <cell r="AI58">
            <v>-4.4797943875791751E-2</v>
          </cell>
        </row>
        <row r="59">
          <cell r="E59">
            <v>2283</v>
          </cell>
          <cell r="F59" t="str">
            <v>Dobcroft Infant School</v>
          </cell>
          <cell r="G59">
            <v>0</v>
          </cell>
          <cell r="H59">
            <v>0</v>
          </cell>
          <cell r="I59">
            <v>0</v>
          </cell>
          <cell r="J59">
            <v>0</v>
          </cell>
          <cell r="K59">
            <v>0</v>
          </cell>
          <cell r="L59">
            <v>1.50375939849624E-2</v>
          </cell>
          <cell r="M59">
            <v>0.98496240601503804</v>
          </cell>
          <cell r="N59">
            <v>1.0000000000000004</v>
          </cell>
          <cell r="P59">
            <v>0</v>
          </cell>
          <cell r="Q59">
            <v>0</v>
          </cell>
          <cell r="R59">
            <v>0</v>
          </cell>
          <cell r="S59">
            <v>0</v>
          </cell>
          <cell r="T59">
            <v>0</v>
          </cell>
          <cell r="U59">
            <v>3.9999999999999982</v>
          </cell>
          <cell r="V59">
            <v>262.00000000000011</v>
          </cell>
          <cell r="W59">
            <v>266</v>
          </cell>
          <cell r="Y59">
            <v>0</v>
          </cell>
          <cell r="Z59">
            <v>0</v>
          </cell>
          <cell r="AA59">
            <v>0</v>
          </cell>
          <cell r="AB59">
            <v>0</v>
          </cell>
          <cell r="AC59">
            <v>0</v>
          </cell>
          <cell r="AD59">
            <v>915.47999999999956</v>
          </cell>
          <cell r="AE59">
            <v>915.47999999999956</v>
          </cell>
          <cell r="AG59">
            <v>733.10525201864789</v>
          </cell>
          <cell r="AH59">
            <v>182.37474798135167</v>
          </cell>
          <cell r="AI59">
            <v>0.19921215972096798</v>
          </cell>
        </row>
        <row r="60">
          <cell r="E60">
            <v>2239</v>
          </cell>
          <cell r="F60" t="str">
            <v>Dobcroft Junior School</v>
          </cell>
          <cell r="G60">
            <v>0</v>
          </cell>
          <cell r="H60">
            <v>0</v>
          </cell>
          <cell r="I60">
            <v>0</v>
          </cell>
          <cell r="J60">
            <v>0</v>
          </cell>
          <cell r="K60">
            <v>2.6385224274406301E-3</v>
          </cell>
          <cell r="L60">
            <v>5.2770448548812698E-3</v>
          </cell>
          <cell r="M60">
            <v>0.99208443271767799</v>
          </cell>
          <cell r="N60">
            <v>0.99999999999999989</v>
          </cell>
          <cell r="P60">
            <v>0</v>
          </cell>
          <cell r="Q60">
            <v>0</v>
          </cell>
          <cell r="R60">
            <v>0</v>
          </cell>
          <cell r="S60">
            <v>0</v>
          </cell>
          <cell r="T60">
            <v>0.99999999999999878</v>
          </cell>
          <cell r="U60">
            <v>2.0000000000000013</v>
          </cell>
          <cell r="V60">
            <v>375.99999999999994</v>
          </cell>
          <cell r="W60">
            <v>379</v>
          </cell>
          <cell r="Y60">
            <v>0</v>
          </cell>
          <cell r="Z60">
            <v>0</v>
          </cell>
          <cell r="AA60">
            <v>0</v>
          </cell>
          <cell r="AB60">
            <v>0</v>
          </cell>
          <cell r="AC60">
            <v>277.55999999999966</v>
          </cell>
          <cell r="AD60">
            <v>457.74000000000029</v>
          </cell>
          <cell r="AE60">
            <v>735.3</v>
          </cell>
          <cell r="AG60">
            <v>684.55523532867062</v>
          </cell>
          <cell r="AH60">
            <v>50.744764671329335</v>
          </cell>
          <cell r="AI60">
            <v>6.9012327854385061E-2</v>
          </cell>
        </row>
        <row r="61">
          <cell r="E61">
            <v>2364</v>
          </cell>
          <cell r="F61" t="str">
            <v>Dore Primary School</v>
          </cell>
          <cell r="G61">
            <v>0</v>
          </cell>
          <cell r="H61">
            <v>0</v>
          </cell>
          <cell r="I61">
            <v>0</v>
          </cell>
          <cell r="J61">
            <v>4.4543429844098002E-3</v>
          </cell>
          <cell r="K61">
            <v>6.6815144766147003E-3</v>
          </cell>
          <cell r="L61">
            <v>0</v>
          </cell>
          <cell r="M61">
            <v>0.98886414253897503</v>
          </cell>
          <cell r="N61">
            <v>0.99999999999999956</v>
          </cell>
          <cell r="P61">
            <v>0</v>
          </cell>
          <cell r="Q61">
            <v>0</v>
          </cell>
          <cell r="R61">
            <v>0</v>
          </cell>
          <cell r="S61">
            <v>2.0000000000000004</v>
          </cell>
          <cell r="T61">
            <v>3.0000000000000004</v>
          </cell>
          <cell r="U61">
            <v>0</v>
          </cell>
          <cell r="V61">
            <v>443.99999999999977</v>
          </cell>
          <cell r="W61">
            <v>449</v>
          </cell>
          <cell r="Y61">
            <v>0</v>
          </cell>
          <cell r="Z61">
            <v>0</v>
          </cell>
          <cell r="AA61">
            <v>0</v>
          </cell>
          <cell r="AB61">
            <v>866.7800000000002</v>
          </cell>
          <cell r="AC61">
            <v>832.68000000000018</v>
          </cell>
          <cell r="AD61">
            <v>0</v>
          </cell>
          <cell r="AE61">
            <v>1699.4600000000005</v>
          </cell>
          <cell r="AG61">
            <v>2626.5559029277379</v>
          </cell>
          <cell r="AH61">
            <v>-927.09590292773737</v>
          </cell>
          <cell r="AI61">
            <v>-0.54552381516936976</v>
          </cell>
        </row>
        <row r="62">
          <cell r="E62">
            <v>2016</v>
          </cell>
          <cell r="F62" t="str">
            <v>E-ACT Pathways Academy</v>
          </cell>
          <cell r="G62">
            <v>0.15718157181571801</v>
          </cell>
          <cell r="H62">
            <v>0.54742547425474297</v>
          </cell>
          <cell r="I62">
            <v>0.21680216802168001</v>
          </cell>
          <cell r="J62">
            <v>2.7100271002710001E-3</v>
          </cell>
          <cell r="K62">
            <v>2.4390243902439001E-2</v>
          </cell>
          <cell r="L62">
            <v>1.3550135501355001E-2</v>
          </cell>
          <cell r="M62">
            <v>3.7940379403794001E-2</v>
          </cell>
          <cell r="N62">
            <v>1</v>
          </cell>
          <cell r="P62">
            <v>57.99999999999995</v>
          </cell>
          <cell r="Q62">
            <v>202.00000000000017</v>
          </cell>
          <cell r="R62">
            <v>79.999999999999929</v>
          </cell>
          <cell r="S62">
            <v>0.999999999999999</v>
          </cell>
          <cell r="T62">
            <v>8.9999999999999911</v>
          </cell>
          <cell r="U62">
            <v>4.9999999999999956</v>
          </cell>
          <cell r="V62">
            <v>13.999999999999986</v>
          </cell>
          <cell r="W62">
            <v>369</v>
          </cell>
          <cell r="Y62">
            <v>38700.499999999964</v>
          </cell>
          <cell r="Z62">
            <v>102325.12000000008</v>
          </cell>
          <cell r="AA62">
            <v>38187.199999999961</v>
          </cell>
          <cell r="AB62">
            <v>433.38999999999953</v>
          </cell>
          <cell r="AC62">
            <v>2498.0399999999977</v>
          </cell>
          <cell r="AD62">
            <v>1144.349999999999</v>
          </cell>
          <cell r="AE62">
            <v>183288.60000000003</v>
          </cell>
          <cell r="AG62">
            <v>180047.73689477847</v>
          </cell>
          <cell r="AH62">
            <v>3240.8631052215642</v>
          </cell>
          <cell r="AI62">
            <v>1.7681749466260114E-2</v>
          </cell>
        </row>
        <row r="63">
          <cell r="E63">
            <v>2206</v>
          </cell>
          <cell r="F63" t="str">
            <v>Ecclesall Primary School</v>
          </cell>
          <cell r="G63">
            <v>1.5898251192368799E-3</v>
          </cell>
          <cell r="H63">
            <v>1.27186009538951E-2</v>
          </cell>
          <cell r="I63">
            <v>1.5898251192368799E-3</v>
          </cell>
          <cell r="J63">
            <v>9.5389507154212995E-3</v>
          </cell>
          <cell r="K63">
            <v>2.06677265500795E-2</v>
          </cell>
          <cell r="L63">
            <v>1.5898251192368799E-3</v>
          </cell>
          <cell r="M63">
            <v>0.95230524642289305</v>
          </cell>
          <cell r="N63">
            <v>0.99999999999999956</v>
          </cell>
          <cell r="P63">
            <v>0.99999999999999745</v>
          </cell>
          <cell r="Q63">
            <v>8.0000000000000178</v>
          </cell>
          <cell r="R63">
            <v>0.99999999999999745</v>
          </cell>
          <cell r="S63">
            <v>5.9999999999999973</v>
          </cell>
          <cell r="T63">
            <v>13.000000000000005</v>
          </cell>
          <cell r="U63">
            <v>0.99999999999999745</v>
          </cell>
          <cell r="V63">
            <v>598.99999999999977</v>
          </cell>
          <cell r="W63">
            <v>629</v>
          </cell>
          <cell r="Y63">
            <v>667.24999999999829</v>
          </cell>
          <cell r="Z63">
            <v>4052.4800000000091</v>
          </cell>
          <cell r="AA63">
            <v>477.33999999999878</v>
          </cell>
          <cell r="AB63">
            <v>2600.3399999999988</v>
          </cell>
          <cell r="AC63">
            <v>3608.2800000000016</v>
          </cell>
          <cell r="AD63">
            <v>228.86999999999941</v>
          </cell>
          <cell r="AE63">
            <v>11634.560000000005</v>
          </cell>
          <cell r="AG63">
            <v>9166.2431510676106</v>
          </cell>
          <cell r="AH63">
            <v>2468.3168489323944</v>
          </cell>
          <cell r="AI63">
            <v>0.21215386305390091</v>
          </cell>
        </row>
        <row r="64">
          <cell r="E64">
            <v>2080</v>
          </cell>
          <cell r="F64" t="str">
            <v>Ecclesfield Primary School</v>
          </cell>
          <cell r="G64">
            <v>0.116049382716049</v>
          </cell>
          <cell r="H64">
            <v>0.187654320987654</v>
          </cell>
          <cell r="I64">
            <v>7.65432098765432E-2</v>
          </cell>
          <cell r="J64">
            <v>9.8765432098765395E-3</v>
          </cell>
          <cell r="K64">
            <v>3.2098765432098803E-2</v>
          </cell>
          <cell r="L64">
            <v>4.6913580246913597E-2</v>
          </cell>
          <cell r="M64">
            <v>0.530864197530864</v>
          </cell>
          <cell r="N64">
            <v>0.99999999999999911</v>
          </cell>
          <cell r="P64">
            <v>46.999999999999844</v>
          </cell>
          <cell r="Q64">
            <v>75.999999999999872</v>
          </cell>
          <cell r="R64">
            <v>30.999999999999996</v>
          </cell>
          <cell r="S64">
            <v>3.9999999999999987</v>
          </cell>
          <cell r="T64">
            <v>13.000000000000014</v>
          </cell>
          <cell r="U64">
            <v>19.000000000000007</v>
          </cell>
          <cell r="V64">
            <v>214.99999999999991</v>
          </cell>
          <cell r="W64">
            <v>405</v>
          </cell>
          <cell r="Y64">
            <v>31360.749999999894</v>
          </cell>
          <cell r="Z64">
            <v>38498.559999999932</v>
          </cell>
          <cell r="AA64">
            <v>14797.539999999997</v>
          </cell>
          <cell r="AB64">
            <v>1733.5599999999993</v>
          </cell>
          <cell r="AC64">
            <v>3608.2800000000038</v>
          </cell>
          <cell r="AD64">
            <v>4348.5300000000016</v>
          </cell>
          <cell r="AE64">
            <v>94347.219999999812</v>
          </cell>
          <cell r="AG64">
            <v>91623.591497324014</v>
          </cell>
          <cell r="AH64">
            <v>2723.6285026757978</v>
          </cell>
          <cell r="AI64">
            <v>2.8868137319528898E-2</v>
          </cell>
        </row>
        <row r="65">
          <cell r="E65">
            <v>2024</v>
          </cell>
          <cell r="F65" t="str">
            <v>Emmanuel Anglican/Methodist Junior School</v>
          </cell>
          <cell r="G65">
            <v>1.8987341772151899E-2</v>
          </cell>
          <cell r="H65">
            <v>0.10126582278481</v>
          </cell>
          <cell r="I65">
            <v>3.7974683544303799E-2</v>
          </cell>
          <cell r="J65">
            <v>0.126582278481013</v>
          </cell>
          <cell r="K65">
            <v>5.0632911392405097E-2</v>
          </cell>
          <cell r="L65">
            <v>0.145569620253165</v>
          </cell>
          <cell r="M65">
            <v>0.518987341772152</v>
          </cell>
          <cell r="N65">
            <v>1.0000000000000009</v>
          </cell>
          <cell r="P65">
            <v>3</v>
          </cell>
          <cell r="Q65">
            <v>15.99999999999998</v>
          </cell>
          <cell r="R65">
            <v>6</v>
          </cell>
          <cell r="S65">
            <v>20.000000000000053</v>
          </cell>
          <cell r="T65">
            <v>8.0000000000000053</v>
          </cell>
          <cell r="U65">
            <v>23.000000000000071</v>
          </cell>
          <cell r="V65">
            <v>82.000000000000014</v>
          </cell>
          <cell r="W65">
            <v>158</v>
          </cell>
          <cell r="Y65">
            <v>2001.75</v>
          </cell>
          <cell r="Z65">
            <v>8104.95999999999</v>
          </cell>
          <cell r="AA65">
            <v>2864.04</v>
          </cell>
          <cell r="AB65">
            <v>8667.8000000000229</v>
          </cell>
          <cell r="AC65">
            <v>2220.4800000000014</v>
          </cell>
          <cell r="AD65">
            <v>5264.0100000000166</v>
          </cell>
          <cell r="AE65">
            <v>29123.04000000003</v>
          </cell>
          <cell r="AG65">
            <v>29426.165115794873</v>
          </cell>
          <cell r="AH65">
            <v>-303.12511579484271</v>
          </cell>
          <cell r="AI65">
            <v>-1.0408429744794582E-2</v>
          </cell>
        </row>
        <row r="66">
          <cell r="E66">
            <v>2028</v>
          </cell>
          <cell r="F66" t="str">
            <v>Emmaus Catholic and CofE Primary School</v>
          </cell>
          <cell r="G66">
            <v>0.182410423452769</v>
          </cell>
          <cell r="H66">
            <v>0.488599348534202</v>
          </cell>
          <cell r="I66">
            <v>0.10423452768729601</v>
          </cell>
          <cell r="J66">
            <v>9.77198697068404E-3</v>
          </cell>
          <cell r="K66">
            <v>8.7947882736156294E-2</v>
          </cell>
          <cell r="L66">
            <v>1.30293159609121E-2</v>
          </cell>
          <cell r="M66">
            <v>0.11400651465797999</v>
          </cell>
          <cell r="N66">
            <v>0.99999999999999933</v>
          </cell>
          <cell r="P66">
            <v>56.000000000000085</v>
          </cell>
          <cell r="Q66">
            <v>150.00000000000003</v>
          </cell>
          <cell r="R66">
            <v>31.999999999999872</v>
          </cell>
          <cell r="S66">
            <v>3.0000000000000004</v>
          </cell>
          <cell r="T66">
            <v>26.999999999999982</v>
          </cell>
          <cell r="U66">
            <v>4.0000000000000142</v>
          </cell>
          <cell r="V66">
            <v>34.999999999999858</v>
          </cell>
          <cell r="W66">
            <v>307</v>
          </cell>
          <cell r="Y66">
            <v>37366.000000000058</v>
          </cell>
          <cell r="Z66">
            <v>75984.000000000015</v>
          </cell>
          <cell r="AA66">
            <v>15274.879999999937</v>
          </cell>
          <cell r="AB66">
            <v>1300.17</v>
          </cell>
          <cell r="AC66">
            <v>7494.1199999999953</v>
          </cell>
          <cell r="AD66">
            <v>915.48000000000332</v>
          </cell>
          <cell r="AE66">
            <v>138334.65</v>
          </cell>
          <cell r="AG66">
            <v>133776.48447614216</v>
          </cell>
          <cell r="AH66">
            <v>4558.1655238578387</v>
          </cell>
          <cell r="AI66">
            <v>3.295028052521793E-2</v>
          </cell>
        </row>
        <row r="67">
          <cell r="E67">
            <v>2010</v>
          </cell>
          <cell r="F67" t="str">
            <v>Fox Hill Primary</v>
          </cell>
          <cell r="G67">
            <v>5.70342205323194E-2</v>
          </cell>
          <cell r="H67">
            <v>0.71863117870722404</v>
          </cell>
          <cell r="I67">
            <v>3.8022813688212899E-2</v>
          </cell>
          <cell r="J67">
            <v>7.6045627376425898E-3</v>
          </cell>
          <cell r="K67">
            <v>6.84410646387833E-2</v>
          </cell>
          <cell r="L67">
            <v>4.5627376425855501E-2</v>
          </cell>
          <cell r="M67">
            <v>6.4638783269962002E-2</v>
          </cell>
          <cell r="N67">
            <v>0.99999999999999967</v>
          </cell>
          <cell r="P67">
            <v>15.000000000000002</v>
          </cell>
          <cell r="Q67">
            <v>188.99999999999991</v>
          </cell>
          <cell r="R67">
            <v>9.9999999999999929</v>
          </cell>
          <cell r="S67">
            <v>2.0000000000000013</v>
          </cell>
          <cell r="T67">
            <v>18.000000000000007</v>
          </cell>
          <cell r="U67">
            <v>11.999999999999996</v>
          </cell>
          <cell r="V67">
            <v>17.000000000000007</v>
          </cell>
          <cell r="W67">
            <v>263</v>
          </cell>
          <cell r="Y67">
            <v>10008.750000000002</v>
          </cell>
          <cell r="Z67">
            <v>95739.839999999953</v>
          </cell>
          <cell r="AA67">
            <v>4773.399999999996</v>
          </cell>
          <cell r="AB67">
            <v>866.78000000000054</v>
          </cell>
          <cell r="AC67">
            <v>4996.0800000000017</v>
          </cell>
          <cell r="AD67">
            <v>2746.4399999999991</v>
          </cell>
          <cell r="AE67">
            <v>119131.28999999995</v>
          </cell>
          <cell r="AG67">
            <v>122331.4770537342</v>
          </cell>
          <cell r="AH67">
            <v>-3200.1870537342475</v>
          </cell>
          <cell r="AI67">
            <v>-2.6862691184946028E-2</v>
          </cell>
        </row>
        <row r="68">
          <cell r="E68">
            <v>2036</v>
          </cell>
          <cell r="F68" t="str">
            <v>Gleadless Primary School</v>
          </cell>
          <cell r="G68">
            <v>0.12814070351758799</v>
          </cell>
          <cell r="H68">
            <v>8.5427135678391997E-2</v>
          </cell>
          <cell r="I68">
            <v>5.0251256281407003E-2</v>
          </cell>
          <cell r="J68">
            <v>3.2663316582914603E-2</v>
          </cell>
          <cell r="K68">
            <v>0.14321608040201</v>
          </cell>
          <cell r="L68">
            <v>0.108040201005025</v>
          </cell>
          <cell r="M68">
            <v>0.452261306532663</v>
          </cell>
          <cell r="N68">
            <v>0.99999999999999956</v>
          </cell>
          <cell r="P68">
            <v>51.000000000000021</v>
          </cell>
          <cell r="Q68">
            <v>34.000000000000014</v>
          </cell>
          <cell r="R68">
            <v>19.999999999999986</v>
          </cell>
          <cell r="S68">
            <v>13.000000000000012</v>
          </cell>
          <cell r="T68">
            <v>56.999999999999979</v>
          </cell>
          <cell r="U68">
            <v>42.99999999999995</v>
          </cell>
          <cell r="V68">
            <v>179.99999999999989</v>
          </cell>
          <cell r="W68">
            <v>398</v>
          </cell>
          <cell r="Y68">
            <v>34029.750000000015</v>
          </cell>
          <cell r="Z68">
            <v>17223.040000000008</v>
          </cell>
          <cell r="AA68">
            <v>9546.799999999992</v>
          </cell>
          <cell r="AB68">
            <v>5634.0700000000052</v>
          </cell>
          <cell r="AC68">
            <v>15820.919999999995</v>
          </cell>
          <cell r="AD68">
            <v>9841.4099999999889</v>
          </cell>
          <cell r="AE68">
            <v>92095.99</v>
          </cell>
          <cell r="AG68">
            <v>85122.744262536056</v>
          </cell>
          <cell r="AH68">
            <v>6973.2457374639489</v>
          </cell>
          <cell r="AI68">
            <v>7.5717148352104677E-2</v>
          </cell>
        </row>
        <row r="69">
          <cell r="E69">
            <v>2305</v>
          </cell>
          <cell r="F69" t="str">
            <v>Greengate Lane Academy</v>
          </cell>
          <cell r="G69">
            <v>1.1494252873563199E-2</v>
          </cell>
          <cell r="H69">
            <v>0.51149425287356298</v>
          </cell>
          <cell r="I69">
            <v>1.1494252873563199E-2</v>
          </cell>
          <cell r="J69">
            <v>0</v>
          </cell>
          <cell r="K69">
            <v>0.247126436781609</v>
          </cell>
          <cell r="L69">
            <v>1.1494252873563199E-2</v>
          </cell>
          <cell r="M69">
            <v>0.20689655172413801</v>
          </cell>
          <cell r="N69">
            <v>0.99999999999999956</v>
          </cell>
          <cell r="P69">
            <v>1.9999999999999967</v>
          </cell>
          <cell r="Q69">
            <v>88.999999999999957</v>
          </cell>
          <cell r="R69">
            <v>1.9999999999999967</v>
          </cell>
          <cell r="S69">
            <v>0</v>
          </cell>
          <cell r="T69">
            <v>42.999999999999964</v>
          </cell>
          <cell r="U69">
            <v>1.9999999999999967</v>
          </cell>
          <cell r="V69">
            <v>36.000000000000014</v>
          </cell>
          <cell r="W69">
            <v>174</v>
          </cell>
          <cell r="Y69">
            <v>1334.4999999999977</v>
          </cell>
          <cell r="Z69">
            <v>45083.839999999982</v>
          </cell>
          <cell r="AA69">
            <v>954.67999999999836</v>
          </cell>
          <cell r="AB69">
            <v>0</v>
          </cell>
          <cell r="AC69">
            <v>11935.079999999991</v>
          </cell>
          <cell r="AD69">
            <v>457.73999999999927</v>
          </cell>
          <cell r="AE69">
            <v>59765.839999999975</v>
          </cell>
          <cell r="AG69">
            <v>60672.95585746385</v>
          </cell>
          <cell r="AH69">
            <v>-907.11585746387573</v>
          </cell>
          <cell r="AI69">
            <v>-1.5177831642019524E-2</v>
          </cell>
        </row>
        <row r="70">
          <cell r="E70">
            <v>2341</v>
          </cell>
          <cell r="F70" t="str">
            <v>Greenhill Primary School</v>
          </cell>
          <cell r="G70">
            <v>6.17283950617284E-3</v>
          </cell>
          <cell r="H70">
            <v>0.24691358024691401</v>
          </cell>
          <cell r="I70">
            <v>0.139917695473251</v>
          </cell>
          <cell r="J70">
            <v>9.2592592592592601E-2</v>
          </cell>
          <cell r="K70">
            <v>1.2345679012345699E-2</v>
          </cell>
          <cell r="L70">
            <v>4.11522633744856E-3</v>
          </cell>
          <cell r="M70">
            <v>0.49794238683127601</v>
          </cell>
          <cell r="N70">
            <v>1.0000000000000009</v>
          </cell>
          <cell r="P70">
            <v>3.0000000000000004</v>
          </cell>
          <cell r="Q70">
            <v>120.00000000000021</v>
          </cell>
          <cell r="R70">
            <v>67.999999999999986</v>
          </cell>
          <cell r="S70">
            <v>45.000000000000007</v>
          </cell>
          <cell r="T70">
            <v>6.0000000000000098</v>
          </cell>
          <cell r="U70">
            <v>2</v>
          </cell>
          <cell r="V70">
            <v>242.00000000000014</v>
          </cell>
          <cell r="W70">
            <v>486</v>
          </cell>
          <cell r="Y70">
            <v>2001.7500000000002</v>
          </cell>
          <cell r="Z70">
            <v>60787.200000000106</v>
          </cell>
          <cell r="AA70">
            <v>32459.119999999992</v>
          </cell>
          <cell r="AB70">
            <v>19502.550000000003</v>
          </cell>
          <cell r="AC70">
            <v>1665.3600000000026</v>
          </cell>
          <cell r="AD70">
            <v>457.74</v>
          </cell>
          <cell r="AE70">
            <v>116873.7200000001</v>
          </cell>
          <cell r="AG70">
            <v>106178.88650097896</v>
          </cell>
          <cell r="AH70">
            <v>10694.833499021144</v>
          </cell>
          <cell r="AI70">
            <v>9.1507598962548078E-2</v>
          </cell>
        </row>
        <row r="71">
          <cell r="E71">
            <v>2296</v>
          </cell>
          <cell r="F71" t="str">
            <v>Grenoside Community Primary School</v>
          </cell>
          <cell r="G71">
            <v>4.2553191489361701E-2</v>
          </cell>
          <cell r="H71">
            <v>0.24620060790273601</v>
          </cell>
          <cell r="I71">
            <v>1.2158054711246201E-2</v>
          </cell>
          <cell r="J71">
            <v>1.2158054711246201E-2</v>
          </cell>
          <cell r="K71">
            <v>3.0395136778115499E-2</v>
          </cell>
          <cell r="L71">
            <v>3.64741641337386E-2</v>
          </cell>
          <cell r="M71">
            <v>0.62006079027355598</v>
          </cell>
          <cell r="N71">
            <v>1.0000000000000002</v>
          </cell>
          <cell r="P71">
            <v>14</v>
          </cell>
          <cell r="Q71">
            <v>81.000000000000142</v>
          </cell>
          <cell r="R71">
            <v>4</v>
          </cell>
          <cell r="S71">
            <v>4</v>
          </cell>
          <cell r="T71">
            <v>9.9999999999999982</v>
          </cell>
          <cell r="U71">
            <v>12</v>
          </cell>
          <cell r="V71">
            <v>203.99999999999991</v>
          </cell>
          <cell r="W71">
            <v>329</v>
          </cell>
          <cell r="Y71">
            <v>9341.5</v>
          </cell>
          <cell r="Z71">
            <v>41031.360000000073</v>
          </cell>
          <cell r="AA71">
            <v>1909.36</v>
          </cell>
          <cell r="AB71">
            <v>1733.56</v>
          </cell>
          <cell r="AC71">
            <v>2775.5999999999995</v>
          </cell>
          <cell r="AD71">
            <v>2746.44</v>
          </cell>
          <cell r="AE71">
            <v>59537.820000000072</v>
          </cell>
          <cell r="AG71">
            <v>63770.446922284311</v>
          </cell>
          <cell r="AH71">
            <v>-4232.6269222842384</v>
          </cell>
          <cell r="AI71">
            <v>-7.1091399085224036E-2</v>
          </cell>
        </row>
        <row r="72">
          <cell r="E72">
            <v>2356</v>
          </cell>
          <cell r="F72" t="str">
            <v>Greystones Primary School</v>
          </cell>
          <cell r="G72">
            <v>9.5087163232963606E-3</v>
          </cell>
          <cell r="H72">
            <v>1.5847860538827301E-2</v>
          </cell>
          <cell r="I72">
            <v>1.26782884310618E-2</v>
          </cell>
          <cell r="J72">
            <v>9.5087163232963606E-3</v>
          </cell>
          <cell r="K72">
            <v>7.9239302694136295E-3</v>
          </cell>
          <cell r="L72">
            <v>9.5087163232963606E-3</v>
          </cell>
          <cell r="M72">
            <v>0.93502377179080798</v>
          </cell>
          <cell r="N72">
            <v>0.99999999999999978</v>
          </cell>
          <cell r="P72">
            <v>6.0000000000000036</v>
          </cell>
          <cell r="Q72">
            <v>10.000000000000027</v>
          </cell>
          <cell r="R72">
            <v>7.9999999999999956</v>
          </cell>
          <cell r="S72">
            <v>6.0000000000000036</v>
          </cell>
          <cell r="T72">
            <v>5</v>
          </cell>
          <cell r="U72">
            <v>6.0000000000000036</v>
          </cell>
          <cell r="V72">
            <v>589.99999999999989</v>
          </cell>
          <cell r="W72">
            <v>631</v>
          </cell>
          <cell r="Y72">
            <v>4003.5000000000023</v>
          </cell>
          <cell r="Z72">
            <v>5065.6000000000131</v>
          </cell>
          <cell r="AA72">
            <v>3818.7199999999975</v>
          </cell>
          <cell r="AB72">
            <v>2600.3400000000015</v>
          </cell>
          <cell r="AC72">
            <v>1387.8</v>
          </cell>
          <cell r="AD72">
            <v>1373.2200000000009</v>
          </cell>
          <cell r="AE72">
            <v>18249.180000000015</v>
          </cell>
          <cell r="AG72">
            <v>21323.167330237749</v>
          </cell>
          <cell r="AH72">
            <v>-3073.9873302377346</v>
          </cell>
          <cell r="AI72">
            <v>-0.16844523042885939</v>
          </cell>
        </row>
        <row r="73">
          <cell r="E73">
            <v>2279</v>
          </cell>
          <cell r="F73" t="str">
            <v>Halfway Junior School</v>
          </cell>
          <cell r="G73">
            <v>0</v>
          </cell>
          <cell r="H73">
            <v>6.6666666666666693E-2</v>
          </cell>
          <cell r="I73">
            <v>5.1282051282051299E-3</v>
          </cell>
          <cell r="J73">
            <v>0</v>
          </cell>
          <cell r="K73">
            <v>0.15897435897435899</v>
          </cell>
          <cell r="L73">
            <v>0.18974358974359001</v>
          </cell>
          <cell r="M73">
            <v>0.57948717948717998</v>
          </cell>
          <cell r="N73">
            <v>1.0000000000000009</v>
          </cell>
          <cell r="P73">
            <v>0</v>
          </cell>
          <cell r="Q73">
            <v>13.000000000000005</v>
          </cell>
          <cell r="R73">
            <v>1.0000000000000004</v>
          </cell>
          <cell r="S73">
            <v>0</v>
          </cell>
          <cell r="T73">
            <v>31.000000000000004</v>
          </cell>
          <cell r="U73">
            <v>37.00000000000005</v>
          </cell>
          <cell r="V73">
            <v>113.0000000000001</v>
          </cell>
          <cell r="W73">
            <v>195</v>
          </cell>
          <cell r="Y73">
            <v>0</v>
          </cell>
          <cell r="Z73">
            <v>6585.2800000000025</v>
          </cell>
          <cell r="AA73">
            <v>477.3400000000002</v>
          </cell>
          <cell r="AB73">
            <v>0</v>
          </cell>
          <cell r="AC73">
            <v>8604.36</v>
          </cell>
          <cell r="AD73">
            <v>8468.1900000000114</v>
          </cell>
          <cell r="AE73">
            <v>24135.170000000013</v>
          </cell>
          <cell r="AG73">
            <v>21808.667497137525</v>
          </cell>
          <cell r="AH73">
            <v>2326.5025028624877</v>
          </cell>
          <cell r="AI73">
            <v>9.6394701295349758E-2</v>
          </cell>
        </row>
        <row r="74">
          <cell r="E74">
            <v>2252</v>
          </cell>
          <cell r="F74" t="str">
            <v>Halfway Nursery Infant School</v>
          </cell>
          <cell r="G74">
            <v>1.4388489208633099E-2</v>
          </cell>
          <cell r="H74">
            <v>5.0359712230215799E-2</v>
          </cell>
          <cell r="I74">
            <v>2.8776978417266199E-2</v>
          </cell>
          <cell r="J74">
            <v>2.15827338129496E-2</v>
          </cell>
          <cell r="K74">
            <v>0.15107913669064699</v>
          </cell>
          <cell r="L74">
            <v>0.14388489208633101</v>
          </cell>
          <cell r="M74">
            <v>0.58992805755395705</v>
          </cell>
          <cell r="N74">
            <v>0.99999999999999978</v>
          </cell>
          <cell r="P74">
            <v>2.0000000000000009</v>
          </cell>
          <cell r="Q74">
            <v>6.9999999999999964</v>
          </cell>
          <cell r="R74">
            <v>4.0000000000000018</v>
          </cell>
          <cell r="S74">
            <v>2.9999999999999942</v>
          </cell>
          <cell r="T74">
            <v>20.999999999999932</v>
          </cell>
          <cell r="U74">
            <v>20.000000000000011</v>
          </cell>
          <cell r="V74">
            <v>82.000000000000028</v>
          </cell>
          <cell r="W74">
            <v>139</v>
          </cell>
          <cell r="Y74">
            <v>1334.5000000000007</v>
          </cell>
          <cell r="Z74">
            <v>3545.9199999999983</v>
          </cell>
          <cell r="AA74">
            <v>1909.3600000000008</v>
          </cell>
          <cell r="AB74">
            <v>1300.1699999999973</v>
          </cell>
          <cell r="AC74">
            <v>5828.7599999999811</v>
          </cell>
          <cell r="AD74">
            <v>4577.4000000000024</v>
          </cell>
          <cell r="AE74">
            <v>18496.109999999979</v>
          </cell>
          <cell r="AG74">
            <v>18978.201524111893</v>
          </cell>
          <cell r="AH74">
            <v>-482.09152411191462</v>
          </cell>
          <cell r="AI74">
            <v>-2.6064481888998021E-2</v>
          </cell>
        </row>
        <row r="75">
          <cell r="E75">
            <v>2357</v>
          </cell>
          <cell r="F75" t="str">
            <v>Hallam Primary School</v>
          </cell>
          <cell r="G75">
            <v>1.1111111111111099E-2</v>
          </cell>
          <cell r="H75">
            <v>1.58730158730159E-2</v>
          </cell>
          <cell r="I75">
            <v>4.7619047619047597E-3</v>
          </cell>
          <cell r="J75">
            <v>4.7619047619047597E-3</v>
          </cell>
          <cell r="K75">
            <v>2.06349206349206E-2</v>
          </cell>
          <cell r="L75">
            <v>6.3492063492063501E-3</v>
          </cell>
          <cell r="M75">
            <v>0.93650793650793696</v>
          </cell>
          <cell r="N75">
            <v>1.0000000000000004</v>
          </cell>
          <cell r="P75">
            <v>6.9999999999999929</v>
          </cell>
          <cell r="Q75">
            <v>10.000000000000018</v>
          </cell>
          <cell r="R75">
            <v>2.9999999999999987</v>
          </cell>
          <cell r="S75">
            <v>2.9999999999999987</v>
          </cell>
          <cell r="T75">
            <v>12.999999999999979</v>
          </cell>
          <cell r="U75">
            <v>4.0000000000000009</v>
          </cell>
          <cell r="V75">
            <v>590.00000000000023</v>
          </cell>
          <cell r="W75">
            <v>630</v>
          </cell>
          <cell r="Y75">
            <v>4670.7499999999955</v>
          </cell>
          <cell r="Z75">
            <v>5065.6000000000095</v>
          </cell>
          <cell r="AA75">
            <v>1432.0199999999993</v>
          </cell>
          <cell r="AB75">
            <v>1300.1699999999994</v>
          </cell>
          <cell r="AC75">
            <v>3608.2799999999943</v>
          </cell>
          <cell r="AD75">
            <v>915.48000000000025</v>
          </cell>
          <cell r="AE75">
            <v>16992.3</v>
          </cell>
          <cell r="AG75">
            <v>15807.88543425641</v>
          </cell>
          <cell r="AH75">
            <v>1184.4145657435893</v>
          </cell>
          <cell r="AI75">
            <v>6.9703016409996835E-2</v>
          </cell>
        </row>
        <row r="76">
          <cell r="E76">
            <v>2050</v>
          </cell>
          <cell r="F76" t="str">
            <v>Hartley Brook Primary School</v>
          </cell>
          <cell r="G76">
            <v>0.28171641791044799</v>
          </cell>
          <cell r="H76">
            <v>0.53544776119403004</v>
          </cell>
          <cell r="I76">
            <v>0.13059701492537301</v>
          </cell>
          <cell r="J76">
            <v>3.7313432835820899E-3</v>
          </cell>
          <cell r="K76">
            <v>3.7313432835820899E-3</v>
          </cell>
          <cell r="L76">
            <v>7.4626865671641798E-3</v>
          </cell>
          <cell r="M76">
            <v>3.7313432835820899E-2</v>
          </cell>
          <cell r="N76">
            <v>1.0000000000000002</v>
          </cell>
          <cell r="P76">
            <v>151.00000000000011</v>
          </cell>
          <cell r="Q76">
            <v>287.00000000000011</v>
          </cell>
          <cell r="R76">
            <v>69.999999999999929</v>
          </cell>
          <cell r="S76">
            <v>2</v>
          </cell>
          <cell r="T76">
            <v>2</v>
          </cell>
          <cell r="U76">
            <v>4</v>
          </cell>
          <cell r="V76">
            <v>20.000000000000004</v>
          </cell>
          <cell r="W76">
            <v>536</v>
          </cell>
          <cell r="Y76">
            <v>100754.75000000007</v>
          </cell>
          <cell r="Z76">
            <v>145382.72000000006</v>
          </cell>
          <cell r="AA76">
            <v>33413.799999999967</v>
          </cell>
          <cell r="AB76">
            <v>866.78</v>
          </cell>
          <cell r="AC76">
            <v>555.12</v>
          </cell>
          <cell r="AD76">
            <v>915.48</v>
          </cell>
          <cell r="AE76">
            <v>281888.65000000014</v>
          </cell>
          <cell r="AG76">
            <v>292907.10569229833</v>
          </cell>
          <cell r="AH76">
            <v>-11018.455692298186</v>
          </cell>
          <cell r="AI76">
            <v>-3.9087972120545406E-2</v>
          </cell>
        </row>
        <row r="77">
          <cell r="E77">
            <v>2049</v>
          </cell>
          <cell r="F77" t="str">
            <v>Hatfield Academy</v>
          </cell>
          <cell r="G77">
            <v>0.136729222520107</v>
          </cell>
          <cell r="H77">
            <v>0.46112600536192999</v>
          </cell>
          <cell r="I77">
            <v>0.35388739946380698</v>
          </cell>
          <cell r="J77">
            <v>1.07238605898123E-2</v>
          </cell>
          <cell r="K77">
            <v>5.3619302949061698E-3</v>
          </cell>
          <cell r="L77">
            <v>1.07238605898123E-2</v>
          </cell>
          <cell r="M77">
            <v>2.14477211796247E-2</v>
          </cell>
          <cell r="N77">
            <v>0.99999999999999956</v>
          </cell>
          <cell r="P77">
            <v>50.999999999999908</v>
          </cell>
          <cell r="Q77">
            <v>171.99999999999989</v>
          </cell>
          <cell r="R77">
            <v>132</v>
          </cell>
          <cell r="S77">
            <v>3.9999999999999876</v>
          </cell>
          <cell r="T77">
            <v>2.0000000000000013</v>
          </cell>
          <cell r="U77">
            <v>3.9999999999999876</v>
          </cell>
          <cell r="V77">
            <v>8.0000000000000124</v>
          </cell>
          <cell r="W77">
            <v>373</v>
          </cell>
          <cell r="Y77">
            <v>34029.749999999942</v>
          </cell>
          <cell r="Z77">
            <v>87128.319999999949</v>
          </cell>
          <cell r="AA77">
            <v>63008.88</v>
          </cell>
          <cell r="AB77">
            <v>1733.5599999999945</v>
          </cell>
          <cell r="AC77">
            <v>555.12000000000035</v>
          </cell>
          <cell r="AD77">
            <v>915.47999999999718</v>
          </cell>
          <cell r="AE77">
            <v>187371.1099999999</v>
          </cell>
          <cell r="AG77">
            <v>183421.96305473166</v>
          </cell>
          <cell r="AH77">
            <v>3949.1469452682359</v>
          </cell>
          <cell r="AI77">
            <v>2.10766053809909E-2</v>
          </cell>
        </row>
        <row r="78">
          <cell r="E78">
            <v>2297</v>
          </cell>
          <cell r="F78" t="str">
            <v>High Green Primary School</v>
          </cell>
          <cell r="G78">
            <v>0</v>
          </cell>
          <cell r="H78">
            <v>0.17171717171717199</v>
          </cell>
          <cell r="I78">
            <v>5.0505050505050501E-3</v>
          </cell>
          <cell r="J78">
            <v>0</v>
          </cell>
          <cell r="K78">
            <v>0.19191919191919199</v>
          </cell>
          <cell r="L78">
            <v>0</v>
          </cell>
          <cell r="M78">
            <v>0.63131313131313105</v>
          </cell>
          <cell r="N78">
            <v>1</v>
          </cell>
          <cell r="P78">
            <v>0</v>
          </cell>
          <cell r="Q78">
            <v>34.000000000000057</v>
          </cell>
          <cell r="R78">
            <v>0.99999999999999989</v>
          </cell>
          <cell r="S78">
            <v>0</v>
          </cell>
          <cell r="T78">
            <v>38.000000000000014</v>
          </cell>
          <cell r="U78">
            <v>0</v>
          </cell>
          <cell r="V78">
            <v>124.99999999999994</v>
          </cell>
          <cell r="W78">
            <v>198</v>
          </cell>
          <cell r="Y78">
            <v>0</v>
          </cell>
          <cell r="Z78">
            <v>17223.04000000003</v>
          </cell>
          <cell r="AA78">
            <v>477.33999999999992</v>
          </cell>
          <cell r="AB78">
            <v>0</v>
          </cell>
          <cell r="AC78">
            <v>10547.280000000004</v>
          </cell>
          <cell r="AD78">
            <v>0</v>
          </cell>
          <cell r="AE78">
            <v>28247.660000000033</v>
          </cell>
          <cell r="AG78">
            <v>26076.213964186445</v>
          </cell>
          <cell r="AH78">
            <v>2171.4460358135875</v>
          </cell>
          <cell r="AI78">
            <v>7.6871713827396146E-2</v>
          </cell>
        </row>
        <row r="79">
          <cell r="E79">
            <v>2042</v>
          </cell>
          <cell r="F79" t="str">
            <v>High Hazels Junior School</v>
          </cell>
          <cell r="G79">
            <v>1.7045454545454499E-2</v>
          </cell>
          <cell r="H79">
            <v>0.375</v>
          </cell>
          <cell r="I79">
            <v>1.7045454545454499E-2</v>
          </cell>
          <cell r="J79">
            <v>0.42329545454545497</v>
          </cell>
          <cell r="K79">
            <v>0.12215909090909099</v>
          </cell>
          <cell r="L79">
            <v>8.5227272727272704E-3</v>
          </cell>
          <cell r="M79">
            <v>3.6931818181818198E-2</v>
          </cell>
          <cell r="N79">
            <v>1.0000000000000004</v>
          </cell>
          <cell r="P79">
            <v>5.999999999999984</v>
          </cell>
          <cell r="Q79">
            <v>132</v>
          </cell>
          <cell r="R79">
            <v>5.999999999999984</v>
          </cell>
          <cell r="S79">
            <v>149.00000000000014</v>
          </cell>
          <cell r="T79">
            <v>43.000000000000028</v>
          </cell>
          <cell r="U79">
            <v>2.9999999999999991</v>
          </cell>
          <cell r="V79">
            <v>13.000000000000005</v>
          </cell>
          <cell r="W79">
            <v>352</v>
          </cell>
          <cell r="Y79">
            <v>4003.4999999999895</v>
          </cell>
          <cell r="Z79">
            <v>66865.919999999998</v>
          </cell>
          <cell r="AA79">
            <v>2864.0399999999922</v>
          </cell>
          <cell r="AB79">
            <v>64575.110000000059</v>
          </cell>
          <cell r="AC79">
            <v>11935.080000000007</v>
          </cell>
          <cell r="AD79">
            <v>686.60999999999979</v>
          </cell>
          <cell r="AE79">
            <v>150930.26000000004</v>
          </cell>
          <cell r="AG79">
            <v>150281.72166215375</v>
          </cell>
          <cell r="AH79">
            <v>648.53833784628659</v>
          </cell>
          <cell r="AI79">
            <v>4.2969404402158082E-3</v>
          </cell>
        </row>
        <row r="80">
          <cell r="E80">
            <v>2039</v>
          </cell>
          <cell r="F80" t="str">
            <v>High Hazels Nursery Infant Academy</v>
          </cell>
          <cell r="G80">
            <v>8.0971659919028306E-3</v>
          </cell>
          <cell r="H80">
            <v>0.376518218623482</v>
          </cell>
          <cell r="I80">
            <v>2.0242914979757099E-2</v>
          </cell>
          <cell r="J80">
            <v>0.40485829959514202</v>
          </cell>
          <cell r="K80">
            <v>0.14170040485829999</v>
          </cell>
          <cell r="L80">
            <v>4.0485829959514196E-3</v>
          </cell>
          <cell r="M80">
            <v>4.4534412955465598E-2</v>
          </cell>
          <cell r="N80">
            <v>1.0000000000000009</v>
          </cell>
          <cell r="P80">
            <v>1.9999999999999991</v>
          </cell>
          <cell r="Q80">
            <v>93.000000000000057</v>
          </cell>
          <cell r="R80">
            <v>5.0000000000000036</v>
          </cell>
          <cell r="S80">
            <v>100.00000000000009</v>
          </cell>
          <cell r="T80">
            <v>35.000000000000099</v>
          </cell>
          <cell r="U80">
            <v>1.0000000000000007</v>
          </cell>
          <cell r="V80">
            <v>11.000000000000004</v>
          </cell>
          <cell r="W80">
            <v>247</v>
          </cell>
          <cell r="Y80">
            <v>1334.4999999999993</v>
          </cell>
          <cell r="Z80">
            <v>47110.080000000031</v>
          </cell>
          <cell r="AA80">
            <v>2386.7000000000016</v>
          </cell>
          <cell r="AB80">
            <v>43339.000000000036</v>
          </cell>
          <cell r="AC80">
            <v>9714.6000000000276</v>
          </cell>
          <cell r="AD80">
            <v>228.87000000000015</v>
          </cell>
          <cell r="AE80">
            <v>104113.75000000009</v>
          </cell>
          <cell r="AG80">
            <v>109407.46261086242</v>
          </cell>
          <cell r="AH80">
            <v>-5293.7126108623343</v>
          </cell>
          <cell r="AI80">
            <v>-5.0845470563324537E-2</v>
          </cell>
        </row>
        <row r="81">
          <cell r="E81">
            <v>2339</v>
          </cell>
          <cell r="F81" t="str">
            <v>Hillsborough Primary School</v>
          </cell>
          <cell r="G81">
            <v>9.8461538461538503E-2</v>
          </cell>
          <cell r="H81">
            <v>0.32615384615384602</v>
          </cell>
          <cell r="I81">
            <v>8.6153846153846206E-2</v>
          </cell>
          <cell r="J81">
            <v>6.1538461538461504E-3</v>
          </cell>
          <cell r="K81">
            <v>7.69230769230769E-2</v>
          </cell>
          <cell r="L81">
            <v>3.0769230769230799E-2</v>
          </cell>
          <cell r="M81">
            <v>0.37538461538461498</v>
          </cell>
          <cell r="N81">
            <v>0.99999999999999956</v>
          </cell>
          <cell r="P81">
            <v>32.000000000000014</v>
          </cell>
          <cell r="Q81">
            <v>105.99999999999996</v>
          </cell>
          <cell r="R81">
            <v>28.000000000000018</v>
          </cell>
          <cell r="S81">
            <v>1.9999999999999989</v>
          </cell>
          <cell r="T81">
            <v>24.999999999999993</v>
          </cell>
          <cell r="U81">
            <v>10.000000000000009</v>
          </cell>
          <cell r="V81">
            <v>121.99999999999987</v>
          </cell>
          <cell r="W81">
            <v>325</v>
          </cell>
          <cell r="Y81">
            <v>21352.000000000011</v>
          </cell>
          <cell r="Z81">
            <v>53695.359999999979</v>
          </cell>
          <cell r="AA81">
            <v>13365.520000000008</v>
          </cell>
          <cell r="AB81">
            <v>866.77999999999952</v>
          </cell>
          <cell r="AC81">
            <v>6938.9999999999982</v>
          </cell>
          <cell r="AD81">
            <v>2288.7000000000021</v>
          </cell>
          <cell r="AE81">
            <v>98507.359999999986</v>
          </cell>
          <cell r="AG81">
            <v>100736.42963003246</v>
          </cell>
          <cell r="AH81">
            <v>-2229.069630032478</v>
          </cell>
          <cell r="AI81">
            <v>-2.2628457711509863E-2</v>
          </cell>
        </row>
        <row r="82">
          <cell r="E82">
            <v>2213</v>
          </cell>
          <cell r="F82" t="str">
            <v>Holt House Infant School</v>
          </cell>
          <cell r="G82">
            <v>0</v>
          </cell>
          <cell r="H82">
            <v>4.57142857142857E-2</v>
          </cell>
          <cell r="I82">
            <v>1.7142857142857099E-2</v>
          </cell>
          <cell r="J82">
            <v>5.7142857142857099E-3</v>
          </cell>
          <cell r="K82">
            <v>5.7142857142857099E-3</v>
          </cell>
          <cell r="L82">
            <v>4.57142857142857E-2</v>
          </cell>
          <cell r="M82">
            <v>0.88</v>
          </cell>
          <cell r="N82">
            <v>1</v>
          </cell>
          <cell r="P82">
            <v>0</v>
          </cell>
          <cell r="Q82">
            <v>7.9999999999999973</v>
          </cell>
          <cell r="R82">
            <v>2.9999999999999925</v>
          </cell>
          <cell r="S82">
            <v>0.99999999999999922</v>
          </cell>
          <cell r="T82">
            <v>0.99999999999999922</v>
          </cell>
          <cell r="U82">
            <v>7.9999999999999973</v>
          </cell>
          <cell r="V82">
            <v>154</v>
          </cell>
          <cell r="W82">
            <v>175</v>
          </cell>
          <cell r="Y82">
            <v>0</v>
          </cell>
          <cell r="Z82">
            <v>4052.4799999999987</v>
          </cell>
          <cell r="AA82">
            <v>1432.0199999999963</v>
          </cell>
          <cell r="AB82">
            <v>433.38999999999965</v>
          </cell>
          <cell r="AC82">
            <v>277.55999999999977</v>
          </cell>
          <cell r="AD82">
            <v>1830.9599999999994</v>
          </cell>
          <cell r="AE82">
            <v>8026.4099999999926</v>
          </cell>
          <cell r="AG82">
            <v>7447.57256024242</v>
          </cell>
          <cell r="AH82">
            <v>578.83743975757261</v>
          </cell>
          <cell r="AI82">
            <v>7.2116605027350109E-2</v>
          </cell>
        </row>
        <row r="83">
          <cell r="E83">
            <v>2337</v>
          </cell>
          <cell r="F83" t="str">
            <v>Hucklow Primary School</v>
          </cell>
          <cell r="G83">
            <v>6.8557919621749397E-2</v>
          </cell>
          <cell r="H83">
            <v>0.43498817966903103</v>
          </cell>
          <cell r="I83">
            <v>0.34751773049645401</v>
          </cell>
          <cell r="J83">
            <v>7.09219858156028E-3</v>
          </cell>
          <cell r="K83">
            <v>2.8368794326241099E-2</v>
          </cell>
          <cell r="L83">
            <v>9.9290780141844004E-2</v>
          </cell>
          <cell r="M83">
            <v>1.41843971631206E-2</v>
          </cell>
          <cell r="N83">
            <v>1.0000000000000004</v>
          </cell>
          <cell r="P83">
            <v>28.999999999999996</v>
          </cell>
          <cell r="Q83">
            <v>184.00000000000011</v>
          </cell>
          <cell r="R83">
            <v>147.00000000000006</v>
          </cell>
          <cell r="S83">
            <v>2.9999999999999987</v>
          </cell>
          <cell r="T83">
            <v>11.999999999999986</v>
          </cell>
          <cell r="U83">
            <v>42.000000000000014</v>
          </cell>
          <cell r="V83">
            <v>6.0000000000000142</v>
          </cell>
          <cell r="W83">
            <v>423</v>
          </cell>
          <cell r="Y83">
            <v>19350.249999999996</v>
          </cell>
          <cell r="Z83">
            <v>93207.040000000052</v>
          </cell>
          <cell r="AA83">
            <v>70168.980000000025</v>
          </cell>
          <cell r="AB83">
            <v>1300.1699999999994</v>
          </cell>
          <cell r="AC83">
            <v>3330.7199999999962</v>
          </cell>
          <cell r="AD83">
            <v>9612.5400000000027</v>
          </cell>
          <cell r="AE83">
            <v>196969.7000000001</v>
          </cell>
          <cell r="AG83">
            <v>187563.27947838683</v>
          </cell>
          <cell r="AH83">
            <v>9406.4205216132686</v>
          </cell>
          <cell r="AI83">
            <v>4.7755672682718527E-2</v>
          </cell>
        </row>
        <row r="84">
          <cell r="E84">
            <v>2060</v>
          </cell>
          <cell r="F84" t="str">
            <v>Hunter's Bar Infant School</v>
          </cell>
          <cell r="G84">
            <v>0</v>
          </cell>
          <cell r="H84">
            <v>4.1044776119402999E-2</v>
          </cell>
          <cell r="I84">
            <v>7.4626865671641798E-3</v>
          </cell>
          <cell r="J84">
            <v>7.4626865671641798E-3</v>
          </cell>
          <cell r="K84">
            <v>1.1194029850746299E-2</v>
          </cell>
          <cell r="L84">
            <v>2.2388059701492501E-2</v>
          </cell>
          <cell r="M84">
            <v>0.91044776119403004</v>
          </cell>
          <cell r="N84">
            <v>1.0000000000000002</v>
          </cell>
          <cell r="P84">
            <v>0</v>
          </cell>
          <cell r="Q84">
            <v>11.000000000000004</v>
          </cell>
          <cell r="R84">
            <v>2</v>
          </cell>
          <cell r="S84">
            <v>2</v>
          </cell>
          <cell r="T84">
            <v>3.000000000000008</v>
          </cell>
          <cell r="U84">
            <v>5.9999999999999902</v>
          </cell>
          <cell r="V84">
            <v>244.00000000000006</v>
          </cell>
          <cell r="W84">
            <v>268</v>
          </cell>
          <cell r="Y84">
            <v>0</v>
          </cell>
          <cell r="Z84">
            <v>5572.1600000000017</v>
          </cell>
          <cell r="AA84">
            <v>954.68</v>
          </cell>
          <cell r="AB84">
            <v>866.78</v>
          </cell>
          <cell r="AC84">
            <v>832.68000000000222</v>
          </cell>
          <cell r="AD84">
            <v>1373.2199999999978</v>
          </cell>
          <cell r="AE84">
            <v>9599.5200000000023</v>
          </cell>
          <cell r="AG84">
            <v>11826.784065678314</v>
          </cell>
          <cell r="AH84">
            <v>-2227.2640656783115</v>
          </cell>
          <cell r="AI84">
            <v>-0.23201827442187847</v>
          </cell>
        </row>
        <row r="85">
          <cell r="E85">
            <v>2058</v>
          </cell>
          <cell r="F85" t="str">
            <v>Hunter's Bar Junior School</v>
          </cell>
          <cell r="G85">
            <v>5.5401662049861496E-3</v>
          </cell>
          <cell r="H85">
            <v>4.7091412742382301E-2</v>
          </cell>
          <cell r="I85">
            <v>1.1080332409972299E-2</v>
          </cell>
          <cell r="J85">
            <v>2.77008310249307E-3</v>
          </cell>
          <cell r="K85">
            <v>1.38504155124654E-2</v>
          </cell>
          <cell r="L85">
            <v>1.38504155124654E-2</v>
          </cell>
          <cell r="M85">
            <v>0.90581717451523502</v>
          </cell>
          <cell r="N85">
            <v>0.99999999999999967</v>
          </cell>
          <cell r="P85">
            <v>2</v>
          </cell>
          <cell r="Q85">
            <v>17.000000000000011</v>
          </cell>
          <cell r="R85">
            <v>4</v>
          </cell>
          <cell r="S85">
            <v>0.99999999999999833</v>
          </cell>
          <cell r="T85">
            <v>5.0000000000000089</v>
          </cell>
          <cell r="U85">
            <v>5.0000000000000089</v>
          </cell>
          <cell r="V85">
            <v>326.99999999999983</v>
          </cell>
          <cell r="W85">
            <v>361</v>
          </cell>
          <cell r="Y85">
            <v>1334.5</v>
          </cell>
          <cell r="Z85">
            <v>8611.5200000000059</v>
          </cell>
          <cell r="AA85">
            <v>1909.36</v>
          </cell>
          <cell r="AB85">
            <v>433.38999999999925</v>
          </cell>
          <cell r="AC85">
            <v>1387.8000000000025</v>
          </cell>
          <cell r="AD85">
            <v>1144.350000000002</v>
          </cell>
          <cell r="AE85">
            <v>14820.920000000011</v>
          </cell>
          <cell r="AG85">
            <v>17390.615978349637</v>
          </cell>
          <cell r="AH85">
            <v>-2569.6959783496259</v>
          </cell>
          <cell r="AI85">
            <v>-0.17338302739301095</v>
          </cell>
        </row>
        <row r="86">
          <cell r="E86">
            <v>2063</v>
          </cell>
          <cell r="F86" t="str">
            <v>Intake Primary School</v>
          </cell>
          <cell r="G86">
            <v>7.5609756097561001E-2</v>
          </cell>
          <cell r="H86">
            <v>7.5609756097561001E-2</v>
          </cell>
          <cell r="I86">
            <v>1.21951219512195E-2</v>
          </cell>
          <cell r="J86">
            <v>9.0243902439024401E-2</v>
          </cell>
          <cell r="K86">
            <v>2.6829268292682899E-2</v>
          </cell>
          <cell r="L86">
            <v>0.32195121951219502</v>
          </cell>
          <cell r="M86">
            <v>0.39756097560975601</v>
          </cell>
          <cell r="N86">
            <v>0.99999999999999978</v>
          </cell>
          <cell r="P86">
            <v>31.000000000000011</v>
          </cell>
          <cell r="Q86">
            <v>31.000000000000011</v>
          </cell>
          <cell r="R86">
            <v>4.9999999999999956</v>
          </cell>
          <cell r="S86">
            <v>37.000000000000007</v>
          </cell>
          <cell r="T86">
            <v>10.999999999999988</v>
          </cell>
          <cell r="U86">
            <v>131.99999999999997</v>
          </cell>
          <cell r="V86">
            <v>162.99999999999997</v>
          </cell>
          <cell r="W86">
            <v>410</v>
          </cell>
          <cell r="Y86">
            <v>20684.750000000007</v>
          </cell>
          <cell r="Z86">
            <v>15703.360000000006</v>
          </cell>
          <cell r="AA86">
            <v>2386.6999999999975</v>
          </cell>
          <cell r="AB86">
            <v>16035.430000000002</v>
          </cell>
          <cell r="AC86">
            <v>3053.1599999999967</v>
          </cell>
          <cell r="AD86">
            <v>30210.839999999993</v>
          </cell>
          <cell r="AE86">
            <v>88074.240000000005</v>
          </cell>
          <cell r="AG86">
            <v>89851.515888139824</v>
          </cell>
          <cell r="AH86">
            <v>-1777.2758881398186</v>
          </cell>
          <cell r="AI86">
            <v>-2.0179292925375437E-2</v>
          </cell>
        </row>
        <row r="87">
          <cell r="E87">
            <v>2261</v>
          </cell>
          <cell r="F87" t="str">
            <v>Limpsfield Junior School</v>
          </cell>
          <cell r="G87">
            <v>2.3148148148148098E-2</v>
          </cell>
          <cell r="H87">
            <v>0.125</v>
          </cell>
          <cell r="I87">
            <v>0.282407407407407</v>
          </cell>
          <cell r="J87">
            <v>2.7777777777777801E-2</v>
          </cell>
          <cell r="K87">
            <v>0.25925925925925902</v>
          </cell>
          <cell r="L87">
            <v>5.5555555555555601E-2</v>
          </cell>
          <cell r="M87">
            <v>0.226851851851852</v>
          </cell>
          <cell r="N87">
            <v>0.99999999999999944</v>
          </cell>
          <cell r="P87">
            <v>4.9999999999999893</v>
          </cell>
          <cell r="Q87">
            <v>27</v>
          </cell>
          <cell r="R87">
            <v>60.999999999999915</v>
          </cell>
          <cell r="S87">
            <v>6.0000000000000053</v>
          </cell>
          <cell r="T87">
            <v>55.99999999999995</v>
          </cell>
          <cell r="U87">
            <v>12.000000000000011</v>
          </cell>
          <cell r="V87">
            <v>49.000000000000028</v>
          </cell>
          <cell r="W87">
            <v>216</v>
          </cell>
          <cell r="Y87">
            <v>3336.2499999999927</v>
          </cell>
          <cell r="Z87">
            <v>13677.12</v>
          </cell>
          <cell r="AA87">
            <v>29117.739999999958</v>
          </cell>
          <cell r="AB87">
            <v>2600.3400000000024</v>
          </cell>
          <cell r="AC87">
            <v>15543.359999999986</v>
          </cell>
          <cell r="AD87">
            <v>2746.4400000000023</v>
          </cell>
          <cell r="AE87">
            <v>67021.249999999942</v>
          </cell>
          <cell r="AG87">
            <v>71854.024701165443</v>
          </cell>
          <cell r="AH87">
            <v>-4832.774701165501</v>
          </cell>
          <cell r="AI87">
            <v>-7.2108095584094672E-2</v>
          </cell>
        </row>
        <row r="88">
          <cell r="E88">
            <v>2315</v>
          </cell>
          <cell r="F88" t="str">
            <v>Lound Infant School</v>
          </cell>
          <cell r="G88">
            <v>1.37931034482759E-2</v>
          </cell>
          <cell r="H88">
            <v>9.6551724137931005E-2</v>
          </cell>
          <cell r="I88">
            <v>0</v>
          </cell>
          <cell r="J88">
            <v>6.8965517241379301E-3</v>
          </cell>
          <cell r="K88">
            <v>4.8275862068965503E-2</v>
          </cell>
          <cell r="L88">
            <v>6.8965517241379301E-3</v>
          </cell>
          <cell r="M88">
            <v>0.82758620689655205</v>
          </cell>
          <cell r="N88">
            <v>1.0000000000000002</v>
          </cell>
          <cell r="P88">
            <v>2.0137931034482812</v>
          </cell>
          <cell r="Q88">
            <v>14.096551724137926</v>
          </cell>
          <cell r="R88">
            <v>0</v>
          </cell>
          <cell r="S88">
            <v>1.0068965517241377</v>
          </cell>
          <cell r="T88">
            <v>7.0482758620689632</v>
          </cell>
          <cell r="U88">
            <v>1.0068965517241377</v>
          </cell>
          <cell r="V88">
            <v>120.8275862068966</v>
          </cell>
          <cell r="W88">
            <v>146</v>
          </cell>
          <cell r="Y88">
            <v>1343.7034482758656</v>
          </cell>
          <cell r="Z88">
            <v>7140.7492413793079</v>
          </cell>
          <cell r="AA88">
            <v>0</v>
          </cell>
          <cell r="AB88">
            <v>436.37889655172404</v>
          </cell>
          <cell r="AC88">
            <v>1956.3194482758615</v>
          </cell>
          <cell r="AD88">
            <v>230.44841379310341</v>
          </cell>
          <cell r="AE88">
            <v>11107.599448275862</v>
          </cell>
          <cell r="AG88">
            <v>6204.6921329790221</v>
          </cell>
          <cell r="AH88">
            <v>4902.9073152968394</v>
          </cell>
          <cell r="AI88">
            <v>0.44140116306209404</v>
          </cell>
        </row>
        <row r="89">
          <cell r="E89">
            <v>2298</v>
          </cell>
          <cell r="F89" t="str">
            <v>Lound Junior School</v>
          </cell>
          <cell r="G89">
            <v>4.97512437810945E-3</v>
          </cell>
          <cell r="H89">
            <v>0.109452736318408</v>
          </cell>
          <cell r="I89">
            <v>0</v>
          </cell>
          <cell r="J89">
            <v>4.97512437810945E-3</v>
          </cell>
          <cell r="K89">
            <v>2.9850746268656699E-2</v>
          </cell>
          <cell r="L89">
            <v>9.9502487562189105E-3</v>
          </cell>
          <cell r="M89">
            <v>0.84079601990049702</v>
          </cell>
          <cell r="N89">
            <v>0.99999999999999956</v>
          </cell>
          <cell r="P89">
            <v>0.99999999999999944</v>
          </cell>
          <cell r="Q89">
            <v>22.000000000000007</v>
          </cell>
          <cell r="R89">
            <v>0</v>
          </cell>
          <cell r="S89">
            <v>0.99999999999999944</v>
          </cell>
          <cell r="T89">
            <v>5.9999999999999964</v>
          </cell>
          <cell r="U89">
            <v>2.0000000000000009</v>
          </cell>
          <cell r="V89">
            <v>168.99999999999989</v>
          </cell>
          <cell r="W89">
            <v>201</v>
          </cell>
          <cell r="Y89">
            <v>667.24999999999966</v>
          </cell>
          <cell r="Z89">
            <v>11144.320000000003</v>
          </cell>
          <cell r="AA89">
            <v>0</v>
          </cell>
          <cell r="AB89">
            <v>433.38999999999976</v>
          </cell>
          <cell r="AC89">
            <v>1665.359999999999</v>
          </cell>
          <cell r="AD89">
            <v>457.74000000000024</v>
          </cell>
          <cell r="AE89">
            <v>14368.060000000001</v>
          </cell>
          <cell r="AG89">
            <v>12555.034316027968</v>
          </cell>
          <cell r="AH89">
            <v>1813.0256839720332</v>
          </cell>
          <cell r="AI89">
            <v>0.12618444549730673</v>
          </cell>
        </row>
        <row r="90">
          <cell r="E90">
            <v>2029</v>
          </cell>
          <cell r="F90" t="str">
            <v>Lowedges Junior Academy</v>
          </cell>
          <cell r="G90">
            <v>1.68350168350168E-2</v>
          </cell>
          <cell r="H90">
            <v>0.57575757575757602</v>
          </cell>
          <cell r="I90">
            <v>0.21212121212121199</v>
          </cell>
          <cell r="J90">
            <v>3.3670033670033697E-2</v>
          </cell>
          <cell r="K90">
            <v>2.02020202020202E-2</v>
          </cell>
          <cell r="L90">
            <v>1.68350168350168E-2</v>
          </cell>
          <cell r="M90">
            <v>0.124579124579125</v>
          </cell>
          <cell r="N90">
            <v>1.0000000000000004</v>
          </cell>
          <cell r="P90">
            <v>4.9999999999999893</v>
          </cell>
          <cell r="Q90">
            <v>171.00000000000009</v>
          </cell>
          <cell r="R90">
            <v>62.999999999999957</v>
          </cell>
          <cell r="S90">
            <v>10.000000000000009</v>
          </cell>
          <cell r="T90">
            <v>5.9999999999999991</v>
          </cell>
          <cell r="U90">
            <v>4.9999999999999893</v>
          </cell>
          <cell r="V90">
            <v>37.000000000000121</v>
          </cell>
          <cell r="W90">
            <v>297</v>
          </cell>
          <cell r="Y90">
            <v>3336.2499999999927</v>
          </cell>
          <cell r="Z90">
            <v>86621.760000000038</v>
          </cell>
          <cell r="AA90">
            <v>30072.419999999976</v>
          </cell>
          <cell r="AB90">
            <v>4333.9000000000033</v>
          </cell>
          <cell r="AC90">
            <v>1665.3599999999997</v>
          </cell>
          <cell r="AD90">
            <v>1144.3499999999976</v>
          </cell>
          <cell r="AE90">
            <v>127174.04000000002</v>
          </cell>
          <cell r="AG90">
            <v>124962.88795833098</v>
          </cell>
          <cell r="AH90">
            <v>2211.1520416690473</v>
          </cell>
          <cell r="AI90">
            <v>1.7386819209872131E-2</v>
          </cell>
        </row>
        <row r="91">
          <cell r="E91">
            <v>2045</v>
          </cell>
          <cell r="F91" t="str">
            <v>Lower Meadow Primary School</v>
          </cell>
          <cell r="G91">
            <v>3.0534351145038201E-2</v>
          </cell>
          <cell r="H91">
            <v>0.49236641221374</v>
          </cell>
          <cell r="I91">
            <v>0.26335877862595403</v>
          </cell>
          <cell r="J91">
            <v>0</v>
          </cell>
          <cell r="K91">
            <v>0.16793893129771001</v>
          </cell>
          <cell r="L91">
            <v>3.81679389312977E-3</v>
          </cell>
          <cell r="M91">
            <v>4.1984732824427502E-2</v>
          </cell>
          <cell r="N91">
            <v>0.99999999999999944</v>
          </cell>
          <cell r="P91">
            <v>8.0000000000000089</v>
          </cell>
          <cell r="Q91">
            <v>128.99999999999989</v>
          </cell>
          <cell r="R91">
            <v>68.999999999999957</v>
          </cell>
          <cell r="S91">
            <v>0</v>
          </cell>
          <cell r="T91">
            <v>44.000000000000021</v>
          </cell>
          <cell r="U91">
            <v>0.99999999999999978</v>
          </cell>
          <cell r="V91">
            <v>11.000000000000005</v>
          </cell>
          <cell r="W91">
            <v>262</v>
          </cell>
          <cell r="Y91">
            <v>5338.0000000000064</v>
          </cell>
          <cell r="Z91">
            <v>65346.23999999994</v>
          </cell>
          <cell r="AA91">
            <v>32936.459999999977</v>
          </cell>
          <cell r="AB91">
            <v>0</v>
          </cell>
          <cell r="AC91">
            <v>12212.640000000007</v>
          </cell>
          <cell r="AD91">
            <v>228.86999999999995</v>
          </cell>
          <cell r="AE91">
            <v>116062.20999999993</v>
          </cell>
          <cell r="AG91">
            <v>112189.37856719812</v>
          </cell>
          <cell r="AH91">
            <v>3872.8314328018168</v>
          </cell>
          <cell r="AI91">
            <v>3.3368582528299426E-2</v>
          </cell>
        </row>
        <row r="92">
          <cell r="E92">
            <v>2070</v>
          </cell>
          <cell r="F92" t="str">
            <v>Lowfield Community Primary School</v>
          </cell>
          <cell r="G92">
            <v>3.23383084577114E-2</v>
          </cell>
          <cell r="H92">
            <v>0.211442786069652</v>
          </cell>
          <cell r="I92">
            <v>3.23383084577114E-2</v>
          </cell>
          <cell r="J92">
            <v>8.7064676616915401E-2</v>
          </cell>
          <cell r="K92">
            <v>0.308457711442786</v>
          </cell>
          <cell r="L92">
            <v>0.13681592039800999</v>
          </cell>
          <cell r="M92">
            <v>0.191542288557214</v>
          </cell>
          <cell r="N92">
            <v>1.0000000000000002</v>
          </cell>
          <cell r="P92">
            <v>12.999999999999982</v>
          </cell>
          <cell r="Q92">
            <v>85.000000000000099</v>
          </cell>
          <cell r="R92">
            <v>12.999999999999982</v>
          </cell>
          <cell r="S92">
            <v>34.999999999999993</v>
          </cell>
          <cell r="T92">
            <v>123.99999999999997</v>
          </cell>
          <cell r="U92">
            <v>55.000000000000014</v>
          </cell>
          <cell r="V92">
            <v>77.000000000000028</v>
          </cell>
          <cell r="W92">
            <v>402</v>
          </cell>
          <cell r="Y92">
            <v>8674.2499999999873</v>
          </cell>
          <cell r="Z92">
            <v>43057.600000000049</v>
          </cell>
          <cell r="AA92">
            <v>6205.419999999991</v>
          </cell>
          <cell r="AB92">
            <v>15168.649999999996</v>
          </cell>
          <cell r="AC92">
            <v>34417.439999999995</v>
          </cell>
          <cell r="AD92">
            <v>12587.850000000004</v>
          </cell>
          <cell r="AE92">
            <v>120111.21000000002</v>
          </cell>
          <cell r="AG92">
            <v>116102.50991241018</v>
          </cell>
          <cell r="AH92">
            <v>4008.7000875898375</v>
          </cell>
          <cell r="AI92">
            <v>3.337490387108611E-2</v>
          </cell>
        </row>
        <row r="93">
          <cell r="E93">
            <v>2292</v>
          </cell>
          <cell r="F93" t="str">
            <v>Loxley Primary School</v>
          </cell>
          <cell r="G93">
            <v>0</v>
          </cell>
          <cell r="H93">
            <v>4.78468899521531E-3</v>
          </cell>
          <cell r="I93">
            <v>2.39234449760766E-2</v>
          </cell>
          <cell r="J93">
            <v>0</v>
          </cell>
          <cell r="K93">
            <v>1.43540669856459E-2</v>
          </cell>
          <cell r="L93">
            <v>6.2200956937799E-2</v>
          </cell>
          <cell r="M93">
            <v>0.89473684210526305</v>
          </cell>
          <cell r="N93">
            <v>0.99999999999999989</v>
          </cell>
          <cell r="P93">
            <v>0</v>
          </cell>
          <cell r="Q93">
            <v>0.99999999999999978</v>
          </cell>
          <cell r="R93">
            <v>5.0000000000000098</v>
          </cell>
          <cell r="S93">
            <v>0</v>
          </cell>
          <cell r="T93">
            <v>2.9999999999999933</v>
          </cell>
          <cell r="U93">
            <v>12.999999999999991</v>
          </cell>
          <cell r="V93">
            <v>186.99999999999997</v>
          </cell>
          <cell r="W93">
            <v>209</v>
          </cell>
          <cell r="Y93">
            <v>0</v>
          </cell>
          <cell r="Z93">
            <v>506.55999999999989</v>
          </cell>
          <cell r="AA93">
            <v>2386.7000000000044</v>
          </cell>
          <cell r="AB93">
            <v>0</v>
          </cell>
          <cell r="AC93">
            <v>832.67999999999813</v>
          </cell>
          <cell r="AD93">
            <v>2975.3099999999981</v>
          </cell>
          <cell r="AE93">
            <v>6701.25</v>
          </cell>
          <cell r="AG93">
            <v>6806.7123399347292</v>
          </cell>
          <cell r="AH93">
            <v>-105.46233993472924</v>
          </cell>
          <cell r="AI93">
            <v>-1.5737711611226151E-2</v>
          </cell>
        </row>
        <row r="94">
          <cell r="E94">
            <v>2072</v>
          </cell>
          <cell r="F94" t="str">
            <v>Lydgate Infant School</v>
          </cell>
          <cell r="G94">
            <v>2.8571428571428602E-3</v>
          </cell>
          <cell r="H94">
            <v>0.02</v>
          </cell>
          <cell r="I94">
            <v>8.5714285714285701E-3</v>
          </cell>
          <cell r="J94">
            <v>8.5714285714285701E-3</v>
          </cell>
          <cell r="K94">
            <v>3.1428571428571403E-2</v>
          </cell>
          <cell r="L94">
            <v>8.5714285714285701E-3</v>
          </cell>
          <cell r="M94">
            <v>0.92</v>
          </cell>
          <cell r="N94">
            <v>1</v>
          </cell>
          <cell r="P94">
            <v>1.0000000000000011</v>
          </cell>
          <cell r="Q94">
            <v>7</v>
          </cell>
          <cell r="R94">
            <v>2.9999999999999996</v>
          </cell>
          <cell r="S94">
            <v>2.9999999999999996</v>
          </cell>
          <cell r="T94">
            <v>10.999999999999991</v>
          </cell>
          <cell r="U94">
            <v>2.9999999999999996</v>
          </cell>
          <cell r="V94">
            <v>322</v>
          </cell>
          <cell r="W94">
            <v>350</v>
          </cell>
          <cell r="Y94">
            <v>667.2500000000008</v>
          </cell>
          <cell r="Z94">
            <v>3545.92</v>
          </cell>
          <cell r="AA94">
            <v>1432.0199999999998</v>
          </cell>
          <cell r="AB94">
            <v>1300.1699999999998</v>
          </cell>
          <cell r="AC94">
            <v>3053.1599999999976</v>
          </cell>
          <cell r="AD94">
            <v>686.6099999999999</v>
          </cell>
          <cell r="AE94">
            <v>10685.13</v>
          </cell>
          <cell r="AG94">
            <v>7486.4125735944053</v>
          </cell>
          <cell r="AH94">
            <v>3198.7174264055939</v>
          </cell>
          <cell r="AI94">
            <v>0.29936158253625311</v>
          </cell>
        </row>
        <row r="95">
          <cell r="E95">
            <v>2071</v>
          </cell>
          <cell r="F95" t="str">
            <v>Lydgate Junior School</v>
          </cell>
          <cell r="G95">
            <v>4.2105263157894701E-3</v>
          </cell>
          <cell r="H95">
            <v>2.31578947368421E-2</v>
          </cell>
          <cell r="I95">
            <v>2.1052631578947398E-3</v>
          </cell>
          <cell r="J95">
            <v>1.26315789473684E-2</v>
          </cell>
          <cell r="K95">
            <v>4.2105263157894701E-2</v>
          </cell>
          <cell r="L95">
            <v>8.4210526315789506E-3</v>
          </cell>
          <cell r="M95">
            <v>0.90736842105263205</v>
          </cell>
          <cell r="N95">
            <v>1.0000000000000004</v>
          </cell>
          <cell r="P95">
            <v>1.9999999999999982</v>
          </cell>
          <cell r="Q95">
            <v>10.999999999999996</v>
          </cell>
          <cell r="R95">
            <v>1.0000000000000013</v>
          </cell>
          <cell r="S95">
            <v>5.9999999999999902</v>
          </cell>
          <cell r="T95">
            <v>19.999999999999982</v>
          </cell>
          <cell r="U95">
            <v>4.0000000000000018</v>
          </cell>
          <cell r="V95">
            <v>431.00000000000023</v>
          </cell>
          <cell r="W95">
            <v>475</v>
          </cell>
          <cell r="Y95">
            <v>1334.4999999999989</v>
          </cell>
          <cell r="Z95">
            <v>5572.159999999998</v>
          </cell>
          <cell r="AA95">
            <v>477.3400000000006</v>
          </cell>
          <cell r="AB95">
            <v>2600.3399999999956</v>
          </cell>
          <cell r="AC95">
            <v>5551.1999999999953</v>
          </cell>
          <cell r="AD95">
            <v>915.48000000000047</v>
          </cell>
          <cell r="AE95">
            <v>16451.01999999999</v>
          </cell>
          <cell r="AG95">
            <v>16798.305774731911</v>
          </cell>
          <cell r="AH95">
            <v>-347.28577473192126</v>
          </cell>
          <cell r="AI95">
            <v>-2.1110288281937624E-2</v>
          </cell>
        </row>
        <row r="96">
          <cell r="E96">
            <v>2358</v>
          </cell>
          <cell r="F96" t="str">
            <v>Malin Bridge Primary School</v>
          </cell>
          <cell r="G96">
            <v>1.8416206261510099E-3</v>
          </cell>
          <cell r="H96">
            <v>3.1307550644567202E-2</v>
          </cell>
          <cell r="I96">
            <v>7.5506445672191502E-2</v>
          </cell>
          <cell r="J96">
            <v>5.5248618784530402E-3</v>
          </cell>
          <cell r="K96">
            <v>4.0515653775322298E-2</v>
          </cell>
          <cell r="L96">
            <v>0.14180478821362799</v>
          </cell>
          <cell r="M96">
            <v>0.70349907918968702</v>
          </cell>
          <cell r="N96">
            <v>1</v>
          </cell>
          <cell r="P96">
            <v>1.0018416206261493</v>
          </cell>
          <cell r="Q96">
            <v>17.031307550644559</v>
          </cell>
          <cell r="R96">
            <v>41.075506445672175</v>
          </cell>
          <cell r="S96">
            <v>3.0055248618784538</v>
          </cell>
          <cell r="T96">
            <v>22.04051565377533</v>
          </cell>
          <cell r="U96">
            <v>77.141804788213634</v>
          </cell>
          <cell r="V96">
            <v>382.70349907918973</v>
          </cell>
          <cell r="W96">
            <v>544</v>
          </cell>
          <cell r="Y96">
            <v>668.47882136279816</v>
          </cell>
          <cell r="Z96">
            <v>8627.379152854508</v>
          </cell>
          <cell r="AA96">
            <v>19606.982246777156</v>
          </cell>
          <cell r="AB96">
            <v>1302.5644198895031</v>
          </cell>
          <cell r="AC96">
            <v>6117.5655248618805</v>
          </cell>
          <cell r="AD96">
            <v>17655.444861878455</v>
          </cell>
          <cell r="AE96">
            <v>53978.415027624302</v>
          </cell>
          <cell r="AG96">
            <v>54206.093634358913</v>
          </cell>
          <cell r="AH96">
            <v>-227.67860673461109</v>
          </cell>
          <cell r="AI96">
            <v>-4.2179565038746132E-3</v>
          </cell>
        </row>
        <row r="97">
          <cell r="E97">
            <v>2359</v>
          </cell>
          <cell r="F97" t="str">
            <v>Manor Lodge Community Primary and Nursery School</v>
          </cell>
          <cell r="G97">
            <v>0.10084033613445401</v>
          </cell>
          <cell r="H97">
            <v>0.28571428571428598</v>
          </cell>
          <cell r="I97">
            <v>0.14285714285714299</v>
          </cell>
          <cell r="J97">
            <v>2.8011204481792701E-2</v>
          </cell>
          <cell r="K97">
            <v>9.8039215686274495E-2</v>
          </cell>
          <cell r="L97">
            <v>0.109243697478992</v>
          </cell>
          <cell r="M97">
            <v>0.23529411764705899</v>
          </cell>
          <cell r="N97">
            <v>1.0000000000000013</v>
          </cell>
          <cell r="P97">
            <v>36.000000000000078</v>
          </cell>
          <cell r="Q97">
            <v>102.0000000000001</v>
          </cell>
          <cell r="R97">
            <v>51.00000000000005</v>
          </cell>
          <cell r="S97">
            <v>9.9999999999999947</v>
          </cell>
          <cell r="T97">
            <v>34.999999999999993</v>
          </cell>
          <cell r="U97">
            <v>39.000000000000142</v>
          </cell>
          <cell r="V97">
            <v>84.000000000000057</v>
          </cell>
          <cell r="W97">
            <v>357</v>
          </cell>
          <cell r="Y97">
            <v>24021.000000000051</v>
          </cell>
          <cell r="Z97">
            <v>51669.120000000054</v>
          </cell>
          <cell r="AA97">
            <v>24344.340000000022</v>
          </cell>
          <cell r="AB97">
            <v>4333.8999999999978</v>
          </cell>
          <cell r="AC97">
            <v>9714.5999999999985</v>
          </cell>
          <cell r="AD97">
            <v>8925.930000000033</v>
          </cell>
          <cell r="AE97">
            <v>123008.89000000017</v>
          </cell>
          <cell r="AG97">
            <v>117544.07871613356</v>
          </cell>
          <cell r="AH97">
            <v>5464.8112838666129</v>
          </cell>
          <cell r="AI97">
            <v>4.4426149068303965E-2</v>
          </cell>
        </row>
        <row r="98">
          <cell r="E98">
            <v>2012</v>
          </cell>
          <cell r="F98" t="str">
            <v>Mansel Primary</v>
          </cell>
          <cell r="G98">
            <v>0.202185792349727</v>
          </cell>
          <cell r="H98">
            <v>0.595628415300546</v>
          </cell>
          <cell r="I98">
            <v>3.0054644808743199E-2</v>
          </cell>
          <cell r="J98">
            <v>5.4644808743169399E-3</v>
          </cell>
          <cell r="K98">
            <v>8.1967213114754103E-3</v>
          </cell>
          <cell r="L98">
            <v>0.11748633879781401</v>
          </cell>
          <cell r="M98">
            <v>4.0983606557376998E-2</v>
          </cell>
          <cell r="N98">
            <v>0.99999999999999956</v>
          </cell>
          <cell r="P98">
            <v>74.202185792349809</v>
          </cell>
          <cell r="Q98">
            <v>218.59562841530038</v>
          </cell>
          <cell r="R98">
            <v>11.030054644808754</v>
          </cell>
          <cell r="S98">
            <v>2.0054644808743167</v>
          </cell>
          <cell r="T98">
            <v>3.0081967213114758</v>
          </cell>
          <cell r="U98">
            <v>43.11748633879774</v>
          </cell>
          <cell r="V98">
            <v>15.040983606557358</v>
          </cell>
          <cell r="W98">
            <v>367</v>
          </cell>
          <cell r="Y98">
            <v>49511.408469945411</v>
          </cell>
          <cell r="Z98">
            <v>110731.80153005457</v>
          </cell>
          <cell r="AA98">
            <v>5265.0862841530106</v>
          </cell>
          <cell r="AB98">
            <v>869.14825136612012</v>
          </cell>
          <cell r="AC98">
            <v>834.95508196721323</v>
          </cell>
          <cell r="AD98">
            <v>9868.2990983606396</v>
          </cell>
          <cell r="AE98">
            <v>177080.69871584696</v>
          </cell>
          <cell r="AG98">
            <v>185592.14880077375</v>
          </cell>
          <cell r="AH98">
            <v>-8511.4500849267934</v>
          </cell>
          <cell r="AI98">
            <v>-4.8065374412062357E-2</v>
          </cell>
        </row>
        <row r="99">
          <cell r="E99">
            <v>2079</v>
          </cell>
          <cell r="F99" t="str">
            <v>Marlcliffe Community Primary School</v>
          </cell>
          <cell r="G99">
            <v>2.3206751054852301E-2</v>
          </cell>
          <cell r="H99">
            <v>0.113924050632911</v>
          </cell>
          <cell r="I99">
            <v>8.6497890295358607E-2</v>
          </cell>
          <cell r="J99">
            <v>8.4388185654008397E-3</v>
          </cell>
          <cell r="K99">
            <v>1.4767932489451499E-2</v>
          </cell>
          <cell r="L99">
            <v>2.1097046413502098E-2</v>
          </cell>
          <cell r="M99">
            <v>0.73206751054852304</v>
          </cell>
          <cell r="N99">
            <v>0.99999999999999933</v>
          </cell>
          <cell r="P99">
            <v>10.999999999999991</v>
          </cell>
          <cell r="Q99">
            <v>53.999999999999815</v>
          </cell>
          <cell r="R99">
            <v>40.999999999999979</v>
          </cell>
          <cell r="S99">
            <v>3.9999999999999982</v>
          </cell>
          <cell r="T99">
            <v>7.0000000000000107</v>
          </cell>
          <cell r="U99">
            <v>9.9999999999999947</v>
          </cell>
          <cell r="V99">
            <v>346.99999999999994</v>
          </cell>
          <cell r="W99">
            <v>474</v>
          </cell>
          <cell r="Y99">
            <v>7339.7499999999936</v>
          </cell>
          <cell r="Z99">
            <v>27354.239999999907</v>
          </cell>
          <cell r="AA99">
            <v>19570.939999999988</v>
          </cell>
          <cell r="AB99">
            <v>1733.5599999999993</v>
          </cell>
          <cell r="AC99">
            <v>1942.920000000003</v>
          </cell>
          <cell r="AD99">
            <v>2288.6999999999989</v>
          </cell>
          <cell r="AE99">
            <v>60230.109999999891</v>
          </cell>
          <cell r="AG99">
            <v>53128.28326384144</v>
          </cell>
          <cell r="AH99">
            <v>7101.8267361584512</v>
          </cell>
          <cell r="AI99">
            <v>0.11791156841915885</v>
          </cell>
        </row>
        <row r="100">
          <cell r="E100">
            <v>2081</v>
          </cell>
          <cell r="F100" t="str">
            <v>Meersbrook Bank Primary School</v>
          </cell>
          <cell r="G100">
            <v>4.8543689320388302E-3</v>
          </cell>
          <cell r="H100">
            <v>9.7087378640776708E-3</v>
          </cell>
          <cell r="I100">
            <v>9.7087378640776708E-3</v>
          </cell>
          <cell r="J100">
            <v>4.8543689320388302E-3</v>
          </cell>
          <cell r="K100">
            <v>3.8834951456310697E-2</v>
          </cell>
          <cell r="L100">
            <v>6.7961165048543701E-2</v>
          </cell>
          <cell r="M100">
            <v>0.86407766990291301</v>
          </cell>
          <cell r="N100">
            <v>1.0000000000000004</v>
          </cell>
          <cell r="P100">
            <v>0.999999999999999</v>
          </cell>
          <cell r="Q100">
            <v>2</v>
          </cell>
          <cell r="R100">
            <v>2</v>
          </cell>
          <cell r="S100">
            <v>0.999999999999999</v>
          </cell>
          <cell r="T100">
            <v>8.0000000000000036</v>
          </cell>
          <cell r="U100">
            <v>14.000000000000002</v>
          </cell>
          <cell r="V100">
            <v>178.00000000000009</v>
          </cell>
          <cell r="W100">
            <v>206</v>
          </cell>
          <cell r="Y100">
            <v>667.24999999999932</v>
          </cell>
          <cell r="Z100">
            <v>1013.12</v>
          </cell>
          <cell r="AA100">
            <v>954.68</v>
          </cell>
          <cell r="AB100">
            <v>433.38999999999953</v>
          </cell>
          <cell r="AC100">
            <v>2220.4800000000009</v>
          </cell>
          <cell r="AD100">
            <v>3204.1800000000003</v>
          </cell>
          <cell r="AE100">
            <v>8493.1</v>
          </cell>
          <cell r="AG100">
            <v>9311.8932011375218</v>
          </cell>
          <cell r="AH100">
            <v>-818.79320113752146</v>
          </cell>
          <cell r="AI100">
            <v>-9.6406871594296714E-2</v>
          </cell>
        </row>
        <row r="101">
          <cell r="E101">
            <v>2013</v>
          </cell>
          <cell r="F101" t="str">
            <v>Meynell Community Primary School</v>
          </cell>
          <cell r="G101">
            <v>0.49614395886889501</v>
          </cell>
          <cell r="H101">
            <v>0.32133676092544999</v>
          </cell>
          <cell r="I101">
            <v>0.10025706940874</v>
          </cell>
          <cell r="J101">
            <v>1.02827763496144E-2</v>
          </cell>
          <cell r="K101">
            <v>4.3701799485861198E-2</v>
          </cell>
          <cell r="L101">
            <v>2.5706940874036001E-3</v>
          </cell>
          <cell r="M101">
            <v>2.5706940874036001E-2</v>
          </cell>
          <cell r="N101">
            <v>1.0000000000000002</v>
          </cell>
          <cell r="P101">
            <v>193.00000000000017</v>
          </cell>
          <cell r="Q101">
            <v>125.00000000000004</v>
          </cell>
          <cell r="R101">
            <v>38.999999999999865</v>
          </cell>
          <cell r="S101">
            <v>4.0000000000000018</v>
          </cell>
          <cell r="T101">
            <v>17.000000000000007</v>
          </cell>
          <cell r="U101">
            <v>1.0000000000000004</v>
          </cell>
          <cell r="V101">
            <v>10.000000000000004</v>
          </cell>
          <cell r="W101">
            <v>389</v>
          </cell>
          <cell r="Y101">
            <v>128779.25000000012</v>
          </cell>
          <cell r="Z101">
            <v>63320.000000000022</v>
          </cell>
          <cell r="AA101">
            <v>18616.259999999933</v>
          </cell>
          <cell r="AB101">
            <v>1733.5600000000006</v>
          </cell>
          <cell r="AC101">
            <v>4718.5200000000023</v>
          </cell>
          <cell r="AD101">
            <v>228.87000000000012</v>
          </cell>
          <cell r="AE101">
            <v>217396.46000000005</v>
          </cell>
          <cell r="AG101">
            <v>207915.446474825</v>
          </cell>
          <cell r="AH101">
            <v>9481.0135251750471</v>
          </cell>
          <cell r="AI101">
            <v>4.3611627922437397E-2</v>
          </cell>
        </row>
        <row r="102">
          <cell r="E102">
            <v>2346</v>
          </cell>
          <cell r="F102" t="str">
            <v>Monteney Primary School</v>
          </cell>
          <cell r="G102">
            <v>8.6206896551724102E-2</v>
          </cell>
          <cell r="H102">
            <v>0.24384236453201999</v>
          </cell>
          <cell r="I102">
            <v>0.16009852216748799</v>
          </cell>
          <cell r="J102">
            <v>0</v>
          </cell>
          <cell r="K102">
            <v>4.92610837438424E-3</v>
          </cell>
          <cell r="L102">
            <v>0.23891625615763501</v>
          </cell>
          <cell r="M102">
            <v>0.266009852216749</v>
          </cell>
          <cell r="N102">
            <v>1.0000000000000004</v>
          </cell>
          <cell r="P102">
            <v>34.999999999999986</v>
          </cell>
          <cell r="Q102">
            <v>99.000000000000114</v>
          </cell>
          <cell r="R102">
            <v>65.000000000000128</v>
          </cell>
          <cell r="S102">
            <v>0</v>
          </cell>
          <cell r="T102">
            <v>2.0000000000000013</v>
          </cell>
          <cell r="U102">
            <v>96.999999999999815</v>
          </cell>
          <cell r="V102">
            <v>108.0000000000001</v>
          </cell>
          <cell r="W102">
            <v>406</v>
          </cell>
          <cell r="Y102">
            <v>23353.749999999989</v>
          </cell>
          <cell r="Z102">
            <v>50149.440000000061</v>
          </cell>
          <cell r="AA102">
            <v>31027.10000000006</v>
          </cell>
          <cell r="AB102">
            <v>0</v>
          </cell>
          <cell r="AC102">
            <v>555.12000000000035</v>
          </cell>
          <cell r="AD102">
            <v>22200.389999999959</v>
          </cell>
          <cell r="AE102">
            <v>127285.80000000006</v>
          </cell>
          <cell r="AG102">
            <v>127885.59896306739</v>
          </cell>
          <cell r="AH102">
            <v>-599.79896306732553</v>
          </cell>
          <cell r="AI102">
            <v>-4.7122221258563421E-3</v>
          </cell>
        </row>
        <row r="103">
          <cell r="E103">
            <v>2257</v>
          </cell>
          <cell r="F103" t="str">
            <v>Mosborough Primary School</v>
          </cell>
          <cell r="G103">
            <v>4.78468899521531E-3</v>
          </cell>
          <cell r="H103">
            <v>9.5693779904306199E-3</v>
          </cell>
          <cell r="I103">
            <v>4.78468899521531E-3</v>
          </cell>
          <cell r="J103">
            <v>7.1770334928229701E-3</v>
          </cell>
          <cell r="K103">
            <v>3.11004784688995E-2</v>
          </cell>
          <cell r="L103">
            <v>5.2631578947368397E-2</v>
          </cell>
          <cell r="M103">
            <v>0.88995215311004805</v>
          </cell>
          <cell r="N103">
            <v>1.0000000000000002</v>
          </cell>
          <cell r="P103">
            <v>1.9999999999999996</v>
          </cell>
          <cell r="Q103">
            <v>3.9999999999999991</v>
          </cell>
          <cell r="R103">
            <v>1.9999999999999996</v>
          </cell>
          <cell r="S103">
            <v>3.0000000000000013</v>
          </cell>
          <cell r="T103">
            <v>12.999999999999991</v>
          </cell>
          <cell r="U103">
            <v>21.999999999999989</v>
          </cell>
          <cell r="V103">
            <v>372.00000000000006</v>
          </cell>
          <cell r="W103">
            <v>418</v>
          </cell>
          <cell r="Y103">
            <v>1334.4999999999998</v>
          </cell>
          <cell r="Z103">
            <v>2026.2399999999996</v>
          </cell>
          <cell r="AA103">
            <v>954.67999999999972</v>
          </cell>
          <cell r="AB103">
            <v>1300.1700000000005</v>
          </cell>
          <cell r="AC103">
            <v>3608.2799999999975</v>
          </cell>
          <cell r="AD103">
            <v>5035.1399999999976</v>
          </cell>
          <cell r="AE103">
            <v>14259.009999999995</v>
          </cell>
          <cell r="AG103">
            <v>13840.976497225092</v>
          </cell>
          <cell r="AH103">
            <v>418.03350277490244</v>
          </cell>
          <cell r="AI103">
            <v>2.9317147738510779E-2</v>
          </cell>
        </row>
        <row r="104">
          <cell r="E104">
            <v>2092</v>
          </cell>
          <cell r="F104" t="str">
            <v>Mundella Primary School</v>
          </cell>
          <cell r="G104">
            <v>4.8192771084337397E-3</v>
          </cell>
          <cell r="H104">
            <v>5.54216867469879E-2</v>
          </cell>
          <cell r="I104">
            <v>1.92771084337349E-2</v>
          </cell>
          <cell r="J104">
            <v>2.4096385542168699E-3</v>
          </cell>
          <cell r="K104">
            <v>1.20481927710843E-2</v>
          </cell>
          <cell r="L104">
            <v>9.6385542168674707E-3</v>
          </cell>
          <cell r="M104">
            <v>0.89638554216867505</v>
          </cell>
          <cell r="N104">
            <v>1.0000000000000002</v>
          </cell>
          <cell r="P104">
            <v>2.0000000000000018</v>
          </cell>
          <cell r="Q104">
            <v>22.999999999999979</v>
          </cell>
          <cell r="R104">
            <v>7.9999999999999831</v>
          </cell>
          <cell r="S104">
            <v>1.0000000000000009</v>
          </cell>
          <cell r="T104">
            <v>4.999999999999984</v>
          </cell>
          <cell r="U104">
            <v>4</v>
          </cell>
          <cell r="V104">
            <v>372.00000000000017</v>
          </cell>
          <cell r="W104">
            <v>415</v>
          </cell>
          <cell r="Y104">
            <v>1334.5000000000011</v>
          </cell>
          <cell r="Z104">
            <v>11650.87999999999</v>
          </cell>
          <cell r="AA104">
            <v>3818.7199999999916</v>
          </cell>
          <cell r="AB104">
            <v>433.39000000000038</v>
          </cell>
          <cell r="AC104">
            <v>1387.7999999999956</v>
          </cell>
          <cell r="AD104">
            <v>915.48</v>
          </cell>
          <cell r="AE104">
            <v>19540.769999999979</v>
          </cell>
          <cell r="AG104">
            <v>24677.973483515143</v>
          </cell>
          <cell r="AH104">
            <v>-5137.2034835151644</v>
          </cell>
          <cell r="AI104">
            <v>-0.26289667620647345</v>
          </cell>
        </row>
        <row r="105">
          <cell r="E105">
            <v>2002</v>
          </cell>
          <cell r="F105" t="str">
            <v>Nether Edge Primary School</v>
          </cell>
          <cell r="G105">
            <v>2.54041570438799E-2</v>
          </cell>
          <cell r="H105">
            <v>4.8498845265588897E-2</v>
          </cell>
          <cell r="I105">
            <v>1.15473441108545E-2</v>
          </cell>
          <cell r="J105">
            <v>3.2332563510392598E-2</v>
          </cell>
          <cell r="K105">
            <v>3.0023094688221699E-2</v>
          </cell>
          <cell r="L105">
            <v>0.117782909930716</v>
          </cell>
          <cell r="M105">
            <v>0.73441108545034595</v>
          </cell>
          <cell r="N105">
            <v>0.99999999999999956</v>
          </cell>
          <cell r="P105">
            <v>10.999999999999996</v>
          </cell>
          <cell r="Q105">
            <v>20.999999999999993</v>
          </cell>
          <cell r="R105">
            <v>4.9999999999999982</v>
          </cell>
          <cell r="S105">
            <v>13.999999999999995</v>
          </cell>
          <cell r="T105">
            <v>12.999999999999995</v>
          </cell>
          <cell r="U105">
            <v>51.000000000000028</v>
          </cell>
          <cell r="V105">
            <v>317.99999999999977</v>
          </cell>
          <cell r="W105">
            <v>433</v>
          </cell>
          <cell r="Y105">
            <v>7339.7499999999973</v>
          </cell>
          <cell r="Z105">
            <v>10637.759999999997</v>
          </cell>
          <cell r="AA105">
            <v>2386.6999999999989</v>
          </cell>
          <cell r="AB105">
            <v>6067.4599999999973</v>
          </cell>
          <cell r="AC105">
            <v>3608.2799999999984</v>
          </cell>
          <cell r="AD105">
            <v>11672.370000000006</v>
          </cell>
          <cell r="AE105">
            <v>41712.319999999992</v>
          </cell>
          <cell r="AG105">
            <v>44913.620439897437</v>
          </cell>
          <cell r="AH105">
            <v>-3201.3004398974444</v>
          </cell>
          <cell r="AI105">
            <v>-7.6747120272798175E-2</v>
          </cell>
        </row>
        <row r="106">
          <cell r="E106">
            <v>2221</v>
          </cell>
          <cell r="F106" t="str">
            <v>Nether Green Infant School</v>
          </cell>
          <cell r="G106">
            <v>5.8823529411764696E-3</v>
          </cell>
          <cell r="H106">
            <v>1.7647058823529401E-2</v>
          </cell>
          <cell r="I106">
            <v>0</v>
          </cell>
          <cell r="J106">
            <v>5.8823529411764696E-3</v>
          </cell>
          <cell r="K106">
            <v>2.9411764705882401E-2</v>
          </cell>
          <cell r="L106">
            <v>0</v>
          </cell>
          <cell r="M106">
            <v>0.94117647058823495</v>
          </cell>
          <cell r="N106">
            <v>0.99999999999999967</v>
          </cell>
          <cell r="P106">
            <v>0.99999999999999989</v>
          </cell>
          <cell r="Q106">
            <v>2.9999999999999982</v>
          </cell>
          <cell r="R106">
            <v>0</v>
          </cell>
          <cell r="S106">
            <v>0.99999999999999989</v>
          </cell>
          <cell r="T106">
            <v>5.000000000000008</v>
          </cell>
          <cell r="U106">
            <v>0</v>
          </cell>
          <cell r="V106">
            <v>159.99999999999994</v>
          </cell>
          <cell r="W106">
            <v>170</v>
          </cell>
          <cell r="Y106">
            <v>667.24999999999989</v>
          </cell>
          <cell r="Z106">
            <v>1519.6799999999992</v>
          </cell>
          <cell r="AA106">
            <v>0</v>
          </cell>
          <cell r="AB106">
            <v>433.38999999999993</v>
          </cell>
          <cell r="AC106">
            <v>1387.8000000000022</v>
          </cell>
          <cell r="AD106">
            <v>0</v>
          </cell>
          <cell r="AE106">
            <v>4008.1200000000008</v>
          </cell>
          <cell r="AG106">
            <v>4791.886647300701</v>
          </cell>
          <cell r="AH106">
            <v>-783.76664730070024</v>
          </cell>
          <cell r="AI106">
            <v>-0.19554470607184918</v>
          </cell>
        </row>
        <row r="107">
          <cell r="E107">
            <v>2087</v>
          </cell>
          <cell r="F107" t="str">
            <v>Nether Green Junior School</v>
          </cell>
          <cell r="G107">
            <v>1.0610079575596801E-2</v>
          </cell>
          <cell r="H107">
            <v>2.1220159151193602E-2</v>
          </cell>
          <cell r="I107">
            <v>0</v>
          </cell>
          <cell r="J107">
            <v>1.0610079575596801E-2</v>
          </cell>
          <cell r="K107">
            <v>4.7745358090185701E-2</v>
          </cell>
          <cell r="L107">
            <v>2.6525198938992002E-3</v>
          </cell>
          <cell r="M107">
            <v>0.90716180371352795</v>
          </cell>
          <cell r="N107">
            <v>1</v>
          </cell>
          <cell r="P107">
            <v>3.9999999999999938</v>
          </cell>
          <cell r="Q107">
            <v>7.9999999999999876</v>
          </cell>
          <cell r="R107">
            <v>0</v>
          </cell>
          <cell r="S107">
            <v>3.9999999999999938</v>
          </cell>
          <cell r="T107">
            <v>18.000000000000011</v>
          </cell>
          <cell r="U107">
            <v>0.99999999999999845</v>
          </cell>
          <cell r="V107">
            <v>342.00000000000006</v>
          </cell>
          <cell r="W107">
            <v>377</v>
          </cell>
          <cell r="Y107">
            <v>2668.9999999999959</v>
          </cell>
          <cell r="Z107">
            <v>4052.4799999999937</v>
          </cell>
          <cell r="AA107">
            <v>0</v>
          </cell>
          <cell r="AB107">
            <v>1733.5599999999972</v>
          </cell>
          <cell r="AC107">
            <v>4996.0800000000027</v>
          </cell>
          <cell r="AD107">
            <v>228.86999999999964</v>
          </cell>
          <cell r="AE107">
            <v>13679.989999999987</v>
          </cell>
          <cell r="AG107">
            <v>14846.595103794853</v>
          </cell>
          <cell r="AH107">
            <v>-1166.6051037948655</v>
          </cell>
          <cell r="AI107">
            <v>-8.5278213200072991E-2</v>
          </cell>
        </row>
        <row r="108">
          <cell r="E108">
            <v>2272</v>
          </cell>
          <cell r="F108" t="str">
            <v>Netherthorpe Primary School</v>
          </cell>
          <cell r="G108">
            <v>9.1324200913242004E-3</v>
          </cell>
          <cell r="H108">
            <v>0.34246575342465801</v>
          </cell>
          <cell r="I108">
            <v>0</v>
          </cell>
          <cell r="J108">
            <v>0</v>
          </cell>
          <cell r="K108">
            <v>0.52511415525114202</v>
          </cell>
          <cell r="L108">
            <v>9.1324200913242004E-3</v>
          </cell>
          <cell r="M108">
            <v>0.114155251141553</v>
          </cell>
          <cell r="N108">
            <v>1.0000000000000013</v>
          </cell>
          <cell r="P108">
            <v>2</v>
          </cell>
          <cell r="Q108">
            <v>75.000000000000099</v>
          </cell>
          <cell r="R108">
            <v>0</v>
          </cell>
          <cell r="S108">
            <v>0</v>
          </cell>
          <cell r="T108">
            <v>115.0000000000001</v>
          </cell>
          <cell r="U108">
            <v>2</v>
          </cell>
          <cell r="V108">
            <v>25.000000000000107</v>
          </cell>
          <cell r="W108">
            <v>219</v>
          </cell>
          <cell r="Y108">
            <v>1334.5</v>
          </cell>
          <cell r="Z108">
            <v>37992.000000000051</v>
          </cell>
          <cell r="AA108">
            <v>0</v>
          </cell>
          <cell r="AB108">
            <v>0</v>
          </cell>
          <cell r="AC108">
            <v>31919.400000000027</v>
          </cell>
          <cell r="AD108">
            <v>457.74</v>
          </cell>
          <cell r="AE108">
            <v>71703.640000000087</v>
          </cell>
          <cell r="AG108">
            <v>70072.239088643342</v>
          </cell>
          <cell r="AH108">
            <v>1631.4009113567445</v>
          </cell>
          <cell r="AI108">
            <v>2.2751995733504497E-2</v>
          </cell>
        </row>
        <row r="109">
          <cell r="E109">
            <v>2309</v>
          </cell>
          <cell r="F109" t="str">
            <v>Nook Lane Junior School</v>
          </cell>
          <cell r="G109">
            <v>8.1300813008130107E-3</v>
          </cell>
          <cell r="H109">
            <v>8.1300813008130107E-3</v>
          </cell>
          <cell r="I109">
            <v>4.0650406504065002E-3</v>
          </cell>
          <cell r="J109">
            <v>0</v>
          </cell>
          <cell r="K109">
            <v>0.12195121951219499</v>
          </cell>
          <cell r="L109">
            <v>8.1300813008130107E-3</v>
          </cell>
          <cell r="M109">
            <v>0.84959349593495903</v>
          </cell>
          <cell r="N109">
            <v>0.99999999999999956</v>
          </cell>
          <cell r="P109">
            <v>2.0000000000000004</v>
          </cell>
          <cell r="Q109">
            <v>2.0000000000000004</v>
          </cell>
          <cell r="R109">
            <v>0.999999999999999</v>
          </cell>
          <cell r="S109">
            <v>0</v>
          </cell>
          <cell r="T109">
            <v>29.999999999999968</v>
          </cell>
          <cell r="U109">
            <v>2.0000000000000004</v>
          </cell>
          <cell r="V109">
            <v>208.99999999999991</v>
          </cell>
          <cell r="W109">
            <v>246</v>
          </cell>
          <cell r="Y109">
            <v>1334.5000000000002</v>
          </cell>
          <cell r="Z109">
            <v>1013.1200000000002</v>
          </cell>
          <cell r="AA109">
            <v>477.33999999999952</v>
          </cell>
          <cell r="AB109">
            <v>0</v>
          </cell>
          <cell r="AC109">
            <v>8326.799999999992</v>
          </cell>
          <cell r="AD109">
            <v>457.74000000000012</v>
          </cell>
          <cell r="AE109">
            <v>11609.499999999991</v>
          </cell>
          <cell r="AG109">
            <v>11584.033982228411</v>
          </cell>
          <cell r="AH109">
            <v>25.466017771579573</v>
          </cell>
          <cell r="AI109">
            <v>2.1935499178758425E-3</v>
          </cell>
        </row>
        <row r="110">
          <cell r="E110">
            <v>2051</v>
          </cell>
          <cell r="F110" t="str">
            <v>Norfolk Community Primary School</v>
          </cell>
          <cell r="G110">
            <v>0.16256157635467999</v>
          </cell>
          <cell r="H110">
            <v>0.33743842364532001</v>
          </cell>
          <cell r="I110">
            <v>0.20935960591132999</v>
          </cell>
          <cell r="J110">
            <v>0.16256157635467999</v>
          </cell>
          <cell r="K110">
            <v>3.2019704433497498E-2</v>
          </cell>
          <cell r="L110">
            <v>4.1871921182266E-2</v>
          </cell>
          <cell r="M110">
            <v>5.4187192118226597E-2</v>
          </cell>
          <cell r="N110">
            <v>1.0000000000000002</v>
          </cell>
          <cell r="P110">
            <v>66.325123152709438</v>
          </cell>
          <cell r="Q110">
            <v>137.67487684729056</v>
          </cell>
          <cell r="R110">
            <v>85.418719211822633</v>
          </cell>
          <cell r="S110">
            <v>66.325123152709438</v>
          </cell>
          <cell r="T110">
            <v>13.064039408866979</v>
          </cell>
          <cell r="U110">
            <v>17.083743842364527</v>
          </cell>
          <cell r="V110">
            <v>22.108374384236452</v>
          </cell>
          <cell r="W110">
            <v>408</v>
          </cell>
          <cell r="Y110">
            <v>44255.43842364537</v>
          </cell>
          <cell r="Z110">
            <v>69740.585615763513</v>
          </cell>
          <cell r="AA110">
            <v>40773.771428571417</v>
          </cell>
          <cell r="AB110">
            <v>28744.645123152743</v>
          </cell>
          <cell r="AC110">
            <v>3626.0547783251186</v>
          </cell>
          <cell r="AD110">
            <v>3909.9564532019695</v>
          </cell>
          <cell r="AE110">
            <v>191050.45182266014</v>
          </cell>
          <cell r="AG110">
            <v>187830.30457018176</v>
          </cell>
          <cell r="AH110">
            <v>3220.1472524783749</v>
          </cell>
          <cell r="AI110">
            <v>1.6854957534816147E-2</v>
          </cell>
        </row>
        <row r="111">
          <cell r="E111">
            <v>3010</v>
          </cell>
          <cell r="F111" t="str">
            <v>Norton Free Church of England Primary School</v>
          </cell>
          <cell r="G111">
            <v>5.16431924882629E-2</v>
          </cell>
          <cell r="H111">
            <v>0.17370892018779299</v>
          </cell>
          <cell r="I111">
            <v>9.3896713615023494E-3</v>
          </cell>
          <cell r="J111">
            <v>0</v>
          </cell>
          <cell r="K111">
            <v>1.8779342723004699E-2</v>
          </cell>
          <cell r="L111">
            <v>4.6948356807511703E-3</v>
          </cell>
          <cell r="M111">
            <v>0.74178403755868505</v>
          </cell>
          <cell r="N111">
            <v>0.99999999999999911</v>
          </cell>
          <cell r="P111">
            <v>10.999999999999998</v>
          </cell>
          <cell r="Q111">
            <v>36.999999999999908</v>
          </cell>
          <cell r="R111">
            <v>2.0000000000000004</v>
          </cell>
          <cell r="S111">
            <v>0</v>
          </cell>
          <cell r="T111">
            <v>4.0000000000000009</v>
          </cell>
          <cell r="U111">
            <v>0.99999999999999933</v>
          </cell>
          <cell r="V111">
            <v>157.99999999999991</v>
          </cell>
          <cell r="W111">
            <v>213</v>
          </cell>
          <cell r="Y111">
            <v>7339.7499999999991</v>
          </cell>
          <cell r="Z111">
            <v>18742.719999999954</v>
          </cell>
          <cell r="AA111">
            <v>954.68000000000018</v>
          </cell>
          <cell r="AB111">
            <v>0</v>
          </cell>
          <cell r="AC111">
            <v>1110.2400000000002</v>
          </cell>
          <cell r="AD111">
            <v>228.86999999999986</v>
          </cell>
          <cell r="AE111">
            <v>28376.259999999955</v>
          </cell>
          <cell r="AG111">
            <v>27377.354411477871</v>
          </cell>
          <cell r="AH111">
            <v>998.90558852208414</v>
          </cell>
          <cell r="AI111">
            <v>3.5202158019488325E-2</v>
          </cell>
        </row>
        <row r="112">
          <cell r="E112">
            <v>2018</v>
          </cell>
          <cell r="F112" t="str">
            <v>Oasis Academy Fir Vale</v>
          </cell>
          <cell r="G112">
            <v>2.7363184079602001E-2</v>
          </cell>
          <cell r="H112">
            <v>8.7064676616915401E-2</v>
          </cell>
          <cell r="I112">
            <v>0.69402985074626899</v>
          </cell>
          <cell r="J112">
            <v>4.97512437810945E-3</v>
          </cell>
          <cell r="K112">
            <v>5.4726368159204002E-2</v>
          </cell>
          <cell r="L112">
            <v>0.109452736318408</v>
          </cell>
          <cell r="M112">
            <v>2.2388059701492501E-2</v>
          </cell>
          <cell r="N112">
            <v>1.0000000000000004</v>
          </cell>
          <cell r="P112">
            <v>11.000000000000004</v>
          </cell>
          <cell r="Q112">
            <v>34.999999999999993</v>
          </cell>
          <cell r="R112">
            <v>279.00000000000011</v>
          </cell>
          <cell r="S112">
            <v>1.9999999999999989</v>
          </cell>
          <cell r="T112">
            <v>22.000000000000007</v>
          </cell>
          <cell r="U112">
            <v>44.000000000000014</v>
          </cell>
          <cell r="V112">
            <v>8.9999999999999858</v>
          </cell>
          <cell r="W112">
            <v>402</v>
          </cell>
          <cell r="Y112">
            <v>7339.7500000000027</v>
          </cell>
          <cell r="Z112">
            <v>17729.599999999995</v>
          </cell>
          <cell r="AA112">
            <v>133177.86000000004</v>
          </cell>
          <cell r="AB112">
            <v>866.77999999999952</v>
          </cell>
          <cell r="AC112">
            <v>6106.3200000000024</v>
          </cell>
          <cell r="AD112">
            <v>10070.280000000004</v>
          </cell>
          <cell r="AE112">
            <v>175290.59000000005</v>
          </cell>
          <cell r="AG112">
            <v>176508.44067807912</v>
          </cell>
          <cell r="AH112">
            <v>-1217.8506780790631</v>
          </cell>
          <cell r="AI112">
            <v>-6.9476101260145381E-3</v>
          </cell>
        </row>
        <row r="113">
          <cell r="E113">
            <v>2019</v>
          </cell>
          <cell r="F113" t="str">
            <v>Oasis Academy Watermead</v>
          </cell>
          <cell r="G113">
            <v>0.27551020408163301</v>
          </cell>
          <cell r="H113">
            <v>0.29591836734693899</v>
          </cell>
          <cell r="I113">
            <v>0.32142857142857101</v>
          </cell>
          <cell r="J113">
            <v>2.5510204081632699E-3</v>
          </cell>
          <cell r="K113">
            <v>5.6122448979591802E-2</v>
          </cell>
          <cell r="L113">
            <v>2.2959183673469399E-2</v>
          </cell>
          <cell r="M113">
            <v>2.5510204081632699E-2</v>
          </cell>
          <cell r="N113">
            <v>1.0000000000000002</v>
          </cell>
          <cell r="P113">
            <v>108.00000000000014</v>
          </cell>
          <cell r="Q113">
            <v>116.00000000000009</v>
          </cell>
          <cell r="R113">
            <v>125.99999999999983</v>
          </cell>
          <cell r="S113">
            <v>1.0000000000000018</v>
          </cell>
          <cell r="T113">
            <v>21.999999999999986</v>
          </cell>
          <cell r="U113">
            <v>9.0000000000000053</v>
          </cell>
          <cell r="V113">
            <v>10.000000000000018</v>
          </cell>
          <cell r="W113">
            <v>392</v>
          </cell>
          <cell r="Y113">
            <v>72063.000000000102</v>
          </cell>
          <cell r="Z113">
            <v>58760.960000000043</v>
          </cell>
          <cell r="AA113">
            <v>60144.839999999916</v>
          </cell>
          <cell r="AB113">
            <v>433.39000000000078</v>
          </cell>
          <cell r="AC113">
            <v>6106.3199999999961</v>
          </cell>
          <cell r="AD113">
            <v>2059.8300000000013</v>
          </cell>
          <cell r="AE113">
            <v>199568.34000000005</v>
          </cell>
          <cell r="AG113">
            <v>193641.74156797177</v>
          </cell>
          <cell r="AH113">
            <v>5926.5984320282878</v>
          </cell>
          <cell r="AI113">
            <v>2.9697087383841976E-2</v>
          </cell>
        </row>
        <row r="114">
          <cell r="E114">
            <v>2313</v>
          </cell>
          <cell r="F114" t="str">
            <v>Oughtibridge Primary School</v>
          </cell>
          <cell r="G114">
            <v>7.2463768115942004E-3</v>
          </cell>
          <cell r="H114">
            <v>1.20772946859903E-2</v>
          </cell>
          <cell r="I114">
            <v>7.2463768115942004E-3</v>
          </cell>
          <cell r="J114">
            <v>7.2463768115942004E-3</v>
          </cell>
          <cell r="K114">
            <v>7.2463768115942004E-3</v>
          </cell>
          <cell r="L114">
            <v>5.5555555555555601E-2</v>
          </cell>
          <cell r="M114">
            <v>0.90338164251207698</v>
          </cell>
          <cell r="N114">
            <v>0.99999999999999967</v>
          </cell>
          <cell r="P114">
            <v>2.9999999999999991</v>
          </cell>
          <cell r="Q114">
            <v>4.999999999999984</v>
          </cell>
          <cell r="R114">
            <v>2.9999999999999991</v>
          </cell>
          <cell r="S114">
            <v>2.9999999999999991</v>
          </cell>
          <cell r="T114">
            <v>2.9999999999999991</v>
          </cell>
          <cell r="U114">
            <v>23.000000000000018</v>
          </cell>
          <cell r="V114">
            <v>373.99999999999989</v>
          </cell>
          <cell r="W114">
            <v>414</v>
          </cell>
          <cell r="Y114">
            <v>2001.7499999999993</v>
          </cell>
          <cell r="Z114">
            <v>2532.799999999992</v>
          </cell>
          <cell r="AA114">
            <v>1432.0199999999995</v>
          </cell>
          <cell r="AB114">
            <v>1300.1699999999996</v>
          </cell>
          <cell r="AC114">
            <v>832.67999999999972</v>
          </cell>
          <cell r="AD114">
            <v>5264.0100000000039</v>
          </cell>
          <cell r="AE114">
            <v>13363.429999999993</v>
          </cell>
          <cell r="AG114">
            <v>10826.653721864792</v>
          </cell>
          <cell r="AH114">
            <v>2536.7762781352012</v>
          </cell>
          <cell r="AI114">
            <v>0.18982972770727294</v>
          </cell>
        </row>
        <row r="115">
          <cell r="E115">
            <v>2093</v>
          </cell>
          <cell r="F115" t="str">
            <v>Owler Brook Primary School</v>
          </cell>
          <cell r="G115">
            <v>6.0759493670886101E-2</v>
          </cell>
          <cell r="H115">
            <v>4.8101265822784803E-2</v>
          </cell>
          <cell r="I115">
            <v>0.77468354430379704</v>
          </cell>
          <cell r="J115">
            <v>2.5316455696202502E-3</v>
          </cell>
          <cell r="K115">
            <v>4.8101265822784803E-2</v>
          </cell>
          <cell r="L115">
            <v>4.5569620253164599E-2</v>
          </cell>
          <cell r="M115">
            <v>2.0253164556962001E-2</v>
          </cell>
          <cell r="N115">
            <v>0.99999999999999967</v>
          </cell>
          <cell r="P115">
            <v>24.000000000000011</v>
          </cell>
          <cell r="Q115">
            <v>18.999999999999996</v>
          </cell>
          <cell r="R115">
            <v>305.99999999999983</v>
          </cell>
          <cell r="S115">
            <v>0.99999999999999878</v>
          </cell>
          <cell r="T115">
            <v>18.999999999999996</v>
          </cell>
          <cell r="U115">
            <v>18.000000000000018</v>
          </cell>
          <cell r="V115">
            <v>7.9999999999999902</v>
          </cell>
          <cell r="W115">
            <v>395</v>
          </cell>
          <cell r="Y115">
            <v>16014.000000000007</v>
          </cell>
          <cell r="Z115">
            <v>9624.6399999999976</v>
          </cell>
          <cell r="AA115">
            <v>146066.03999999992</v>
          </cell>
          <cell r="AB115">
            <v>433.38999999999947</v>
          </cell>
          <cell r="AC115">
            <v>5273.6399999999994</v>
          </cell>
          <cell r="AD115">
            <v>4119.6600000000044</v>
          </cell>
          <cell r="AE115">
            <v>181531.36999999997</v>
          </cell>
          <cell r="AG115">
            <v>187563.2794783868</v>
          </cell>
          <cell r="AH115">
            <v>-6031.909478386835</v>
          </cell>
          <cell r="AI115">
            <v>-3.3227918008809365E-2</v>
          </cell>
        </row>
        <row r="116">
          <cell r="E116">
            <v>3428</v>
          </cell>
          <cell r="F116" t="str">
            <v>Parson Cross Church of England Primary School</v>
          </cell>
          <cell r="G116">
            <v>0.23444976076554999</v>
          </cell>
          <cell r="H116">
            <v>0.35885167464114798</v>
          </cell>
          <cell r="I116">
            <v>8.1339712918660295E-2</v>
          </cell>
          <cell r="J116">
            <v>0</v>
          </cell>
          <cell r="K116">
            <v>0.124401913875598</v>
          </cell>
          <cell r="L116">
            <v>1.9138755980861202E-2</v>
          </cell>
          <cell r="M116">
            <v>0.18181818181818199</v>
          </cell>
          <cell r="N116">
            <v>0.99999999999999944</v>
          </cell>
          <cell r="P116">
            <v>48.99999999999995</v>
          </cell>
          <cell r="Q116">
            <v>74.999999999999929</v>
          </cell>
          <cell r="R116">
            <v>17</v>
          </cell>
          <cell r="S116">
            <v>0</v>
          </cell>
          <cell r="T116">
            <v>25.999999999999982</v>
          </cell>
          <cell r="U116">
            <v>3.9999999999999911</v>
          </cell>
          <cell r="V116">
            <v>38.000000000000036</v>
          </cell>
          <cell r="W116">
            <v>209</v>
          </cell>
          <cell r="Y116">
            <v>32695.249999999967</v>
          </cell>
          <cell r="Z116">
            <v>37991.999999999964</v>
          </cell>
          <cell r="AA116">
            <v>8114.78</v>
          </cell>
          <cell r="AB116">
            <v>0</v>
          </cell>
          <cell r="AC116">
            <v>7216.5599999999949</v>
          </cell>
          <cell r="AD116">
            <v>915.47999999999797</v>
          </cell>
          <cell r="AE116">
            <v>86934.06999999992</v>
          </cell>
          <cell r="AG116">
            <v>87215.249981874105</v>
          </cell>
          <cell r="AH116">
            <v>-281.17998187418561</v>
          </cell>
          <cell r="AI116">
            <v>-3.2344048987259641E-3</v>
          </cell>
        </row>
        <row r="117">
          <cell r="E117">
            <v>2332</v>
          </cell>
          <cell r="F117" t="str">
            <v>Phillimore Community Primary School</v>
          </cell>
          <cell r="G117">
            <v>0</v>
          </cell>
          <cell r="H117">
            <v>0.74412532637075701</v>
          </cell>
          <cell r="I117">
            <v>1.30548302872063E-2</v>
          </cell>
          <cell r="J117">
            <v>0.14882506527415101</v>
          </cell>
          <cell r="K117">
            <v>5.2219321148825097E-2</v>
          </cell>
          <cell r="L117">
            <v>7.8328981723237608E-3</v>
          </cell>
          <cell r="M117">
            <v>3.3942558746736302E-2</v>
          </cell>
          <cell r="N117">
            <v>0.99999999999999967</v>
          </cell>
          <cell r="P117">
            <v>0</v>
          </cell>
          <cell r="Q117">
            <v>287.97650130548294</v>
          </cell>
          <cell r="R117">
            <v>5.0522193211488382</v>
          </cell>
          <cell r="S117">
            <v>57.59530026109644</v>
          </cell>
          <cell r="T117">
            <v>20.208877284595314</v>
          </cell>
          <cell r="U117">
            <v>3.0313315926892952</v>
          </cell>
          <cell r="V117">
            <v>13.13577023498695</v>
          </cell>
          <cell r="W117">
            <v>387</v>
          </cell>
          <cell r="Y117">
            <v>0</v>
          </cell>
          <cell r="Z117">
            <v>145877.37650130544</v>
          </cell>
          <cell r="AA117">
            <v>2411.6263707571861</v>
          </cell>
          <cell r="AB117">
            <v>24961.227180156584</v>
          </cell>
          <cell r="AC117">
            <v>5609.1759791122749</v>
          </cell>
          <cell r="AD117">
            <v>693.78086161879901</v>
          </cell>
          <cell r="AE117">
            <v>179553.1868929503</v>
          </cell>
          <cell r="AG117">
            <v>183310.59832572646</v>
          </cell>
          <cell r="AH117">
            <v>-3757.4114327761636</v>
          </cell>
          <cell r="AI117">
            <v>-2.0926453591805831E-2</v>
          </cell>
        </row>
        <row r="118">
          <cell r="E118">
            <v>3433</v>
          </cell>
          <cell r="F118" t="str">
            <v>Pipworth Community Primary School</v>
          </cell>
          <cell r="G118">
            <v>0.40750670241286902</v>
          </cell>
          <cell r="H118">
            <v>0.35120643431635401</v>
          </cell>
          <cell r="I118">
            <v>8.0428954423592495E-3</v>
          </cell>
          <cell r="J118">
            <v>9.6514745308311001E-2</v>
          </cell>
          <cell r="K118">
            <v>7.7747989276139406E-2</v>
          </cell>
          <cell r="L118">
            <v>8.0428954423592495E-3</v>
          </cell>
          <cell r="M118">
            <v>5.0938337801608599E-2</v>
          </cell>
          <cell r="N118">
            <v>1.0000000000000007</v>
          </cell>
          <cell r="P118">
            <v>152.00000000000014</v>
          </cell>
          <cell r="Q118">
            <v>131.00000000000006</v>
          </cell>
          <cell r="R118">
            <v>3</v>
          </cell>
          <cell r="S118">
            <v>36</v>
          </cell>
          <cell r="T118">
            <v>29</v>
          </cell>
          <cell r="U118">
            <v>3</v>
          </cell>
          <cell r="V118">
            <v>19.000000000000007</v>
          </cell>
          <cell r="W118">
            <v>373</v>
          </cell>
          <cell r="Y118">
            <v>101422.0000000001</v>
          </cell>
          <cell r="Z118">
            <v>66359.36000000003</v>
          </cell>
          <cell r="AA118">
            <v>1432.02</v>
          </cell>
          <cell r="AB118">
            <v>15602.039999999999</v>
          </cell>
          <cell r="AC118">
            <v>8049.24</v>
          </cell>
          <cell r="AD118">
            <v>686.61</v>
          </cell>
          <cell r="AE118">
            <v>193551.27000000011</v>
          </cell>
          <cell r="AG118">
            <v>196360.54250261045</v>
          </cell>
          <cell r="AH118">
            <v>-2809.2725026103435</v>
          </cell>
          <cell r="AI118">
            <v>-1.4514358405451651E-2</v>
          </cell>
        </row>
        <row r="119">
          <cell r="E119">
            <v>3427</v>
          </cell>
          <cell r="F119" t="str">
            <v>Porter Croft Church of England Primary Academy</v>
          </cell>
          <cell r="G119">
            <v>1.4218009478673001E-2</v>
          </cell>
          <cell r="H119">
            <v>0.40758293838862603</v>
          </cell>
          <cell r="I119">
            <v>3.7914691943128E-2</v>
          </cell>
          <cell r="J119">
            <v>0.11848341232227499</v>
          </cell>
          <cell r="K119">
            <v>0.19431279620853101</v>
          </cell>
          <cell r="L119">
            <v>1.8957345971564E-2</v>
          </cell>
          <cell r="M119">
            <v>0.208530805687204</v>
          </cell>
          <cell r="N119">
            <v>1.0000000000000011</v>
          </cell>
          <cell r="P119">
            <v>3.0000000000000031</v>
          </cell>
          <cell r="Q119">
            <v>86.000000000000085</v>
          </cell>
          <cell r="R119">
            <v>8.0000000000000071</v>
          </cell>
          <cell r="S119">
            <v>25.000000000000025</v>
          </cell>
          <cell r="T119">
            <v>41.000000000000043</v>
          </cell>
          <cell r="U119">
            <v>4.0000000000000036</v>
          </cell>
          <cell r="V119">
            <v>44.000000000000043</v>
          </cell>
          <cell r="W119">
            <v>211</v>
          </cell>
          <cell r="Y119">
            <v>2001.750000000002</v>
          </cell>
          <cell r="Z119">
            <v>43564.16000000004</v>
          </cell>
          <cell r="AA119">
            <v>3818.720000000003</v>
          </cell>
          <cell r="AB119">
            <v>10834.750000000011</v>
          </cell>
          <cell r="AC119">
            <v>11379.960000000012</v>
          </cell>
          <cell r="AD119">
            <v>915.48000000000081</v>
          </cell>
          <cell r="AE119">
            <v>72514.820000000051</v>
          </cell>
          <cell r="AG119">
            <v>69649.853943440539</v>
          </cell>
          <cell r="AH119">
            <v>2864.9660565595113</v>
          </cell>
          <cell r="AI119">
            <v>3.9508697071295347E-2</v>
          </cell>
        </row>
        <row r="120">
          <cell r="E120">
            <v>2347</v>
          </cell>
          <cell r="F120" t="str">
            <v>Prince Edward Primary School</v>
          </cell>
          <cell r="G120">
            <v>0.28571428571428598</v>
          </cell>
          <cell r="H120">
            <v>0.58837772397094401</v>
          </cell>
          <cell r="I120">
            <v>1.21065375302663E-2</v>
          </cell>
          <cell r="J120">
            <v>3.8740920096852302E-2</v>
          </cell>
          <cell r="K120">
            <v>1.6949152542372899E-2</v>
          </cell>
          <cell r="L120">
            <v>1.21065375302663E-2</v>
          </cell>
          <cell r="M120">
            <v>4.6004842615012101E-2</v>
          </cell>
          <cell r="N120">
            <v>0.99999999999999989</v>
          </cell>
          <cell r="P120">
            <v>118.28571428571439</v>
          </cell>
          <cell r="Q120">
            <v>243.58837772397081</v>
          </cell>
          <cell r="R120">
            <v>5.012106537530248</v>
          </cell>
          <cell r="S120">
            <v>16.038740920096853</v>
          </cell>
          <cell r="T120">
            <v>7.0169491525423799</v>
          </cell>
          <cell r="U120">
            <v>5.012106537530248</v>
          </cell>
          <cell r="V120">
            <v>19.046004842615009</v>
          </cell>
          <cell r="W120">
            <v>414</v>
          </cell>
          <cell r="Y120">
            <v>78926.142857142928</v>
          </cell>
          <cell r="Z120">
            <v>123392.12861985466</v>
          </cell>
          <cell r="AA120">
            <v>2392.4789346246885</v>
          </cell>
          <cell r="AB120">
            <v>6951.0299273607752</v>
          </cell>
          <cell r="AC120">
            <v>1947.6244067796631</v>
          </cell>
          <cell r="AD120">
            <v>1147.1208232445479</v>
          </cell>
          <cell r="AE120">
            <v>214756.52556900724</v>
          </cell>
          <cell r="AG120">
            <v>209321.68412369586</v>
          </cell>
          <cell r="AH120">
            <v>5434.8414453113801</v>
          </cell>
          <cell r="AI120">
            <v>2.5306990932692355E-2</v>
          </cell>
        </row>
        <row r="121">
          <cell r="E121">
            <v>2366</v>
          </cell>
          <cell r="F121" t="str">
            <v>Pye Bank CofE Primary School</v>
          </cell>
          <cell r="G121">
            <v>2.89156626506024E-2</v>
          </cell>
          <cell r="H121">
            <v>0.39277108433734897</v>
          </cell>
          <cell r="I121">
            <v>0.48192771084337299</v>
          </cell>
          <cell r="J121">
            <v>1.20481927710843E-2</v>
          </cell>
          <cell r="K121">
            <v>5.0602409638554197E-2</v>
          </cell>
          <cell r="L121">
            <v>0</v>
          </cell>
          <cell r="M121">
            <v>3.3734939759036103E-2</v>
          </cell>
          <cell r="N121">
            <v>0.99999999999999889</v>
          </cell>
          <cell r="P121">
            <v>12.057831325301201</v>
          </cell>
          <cell r="Q121">
            <v>163.78554216867451</v>
          </cell>
          <cell r="R121">
            <v>200.96385542168653</v>
          </cell>
          <cell r="S121">
            <v>5.024096385542153</v>
          </cell>
          <cell r="T121">
            <v>21.1012048192771</v>
          </cell>
          <cell r="U121">
            <v>0</v>
          </cell>
          <cell r="V121">
            <v>14.067469879518056</v>
          </cell>
          <cell r="W121">
            <v>417</v>
          </cell>
          <cell r="Y121">
            <v>8045.587951807227</v>
          </cell>
          <cell r="Z121">
            <v>82967.204240963765</v>
          </cell>
          <cell r="AA121">
            <v>95928.086746987843</v>
          </cell>
          <cell r="AB121">
            <v>2177.3931325301137</v>
          </cell>
          <cell r="AC121">
            <v>5856.8504096385523</v>
          </cell>
          <cell r="AD121">
            <v>0</v>
          </cell>
          <cell r="AE121">
            <v>194975.12248192751</v>
          </cell>
          <cell r="AG121">
            <v>198970.6730727891</v>
          </cell>
          <cell r="AH121">
            <v>-3995.5505908615887</v>
          </cell>
          <cell r="AI121">
            <v>-2.0492617417034533E-2</v>
          </cell>
        </row>
        <row r="122">
          <cell r="E122">
            <v>2363</v>
          </cell>
          <cell r="F122" t="str">
            <v>Rainbow Forge Primary Academy</v>
          </cell>
          <cell r="G122">
            <v>1.8315018315018299E-2</v>
          </cell>
          <cell r="H122">
            <v>5.1282051282051301E-2</v>
          </cell>
          <cell r="I122">
            <v>0.13553113553113599</v>
          </cell>
          <cell r="J122">
            <v>9.5238095238095205E-2</v>
          </cell>
          <cell r="K122">
            <v>1.8315018315018299E-2</v>
          </cell>
          <cell r="L122">
            <v>0.340659340659341</v>
          </cell>
          <cell r="M122">
            <v>0.340659340659341</v>
          </cell>
          <cell r="N122">
            <v>1.0000000000000011</v>
          </cell>
          <cell r="P122">
            <v>4.9999999999999956</v>
          </cell>
          <cell r="Q122">
            <v>14.000000000000005</v>
          </cell>
          <cell r="R122">
            <v>37.000000000000128</v>
          </cell>
          <cell r="S122">
            <v>25.999999999999989</v>
          </cell>
          <cell r="T122">
            <v>4.9999999999999956</v>
          </cell>
          <cell r="U122">
            <v>93.000000000000099</v>
          </cell>
          <cell r="V122">
            <v>93.000000000000099</v>
          </cell>
          <cell r="W122">
            <v>273</v>
          </cell>
          <cell r="Y122">
            <v>3336.2499999999968</v>
          </cell>
          <cell r="Z122">
            <v>7091.8400000000029</v>
          </cell>
          <cell r="AA122">
            <v>17661.58000000006</v>
          </cell>
          <cell r="AB122">
            <v>11268.139999999996</v>
          </cell>
          <cell r="AC122">
            <v>1387.7999999999988</v>
          </cell>
          <cell r="AD122">
            <v>21284.910000000022</v>
          </cell>
          <cell r="AE122">
            <v>62030.520000000077</v>
          </cell>
          <cell r="AG122">
            <v>71781.199676130476</v>
          </cell>
          <cell r="AH122">
            <v>-9750.6796761303995</v>
          </cell>
          <cell r="AI122">
            <v>-0.15719164817787096</v>
          </cell>
        </row>
        <row r="123">
          <cell r="E123">
            <v>2334</v>
          </cell>
          <cell r="F123" t="str">
            <v>Reignhead Primary School</v>
          </cell>
          <cell r="G123">
            <v>1.34529147982063E-2</v>
          </cell>
          <cell r="H123">
            <v>8.9686098654708502E-3</v>
          </cell>
          <cell r="I123">
            <v>1.34529147982063E-2</v>
          </cell>
          <cell r="J123">
            <v>4.4843049327354303E-3</v>
          </cell>
          <cell r="K123">
            <v>8.9686098654708502E-3</v>
          </cell>
          <cell r="L123">
            <v>0.62780269058296001</v>
          </cell>
          <cell r="M123">
            <v>0.32286995515695099</v>
          </cell>
          <cell r="N123">
            <v>1.0000000000000007</v>
          </cell>
          <cell r="P123">
            <v>3.0000000000000049</v>
          </cell>
          <cell r="Q123">
            <v>1.9999999999999996</v>
          </cell>
          <cell r="R123">
            <v>3.0000000000000049</v>
          </cell>
          <cell r="S123">
            <v>1.0000000000000009</v>
          </cell>
          <cell r="T123">
            <v>1.9999999999999996</v>
          </cell>
          <cell r="U123">
            <v>140.00000000000009</v>
          </cell>
          <cell r="V123">
            <v>72.000000000000071</v>
          </cell>
          <cell r="W123">
            <v>223</v>
          </cell>
          <cell r="Y123">
            <v>2001.7500000000032</v>
          </cell>
          <cell r="Z123">
            <v>1013.1199999999998</v>
          </cell>
          <cell r="AA123">
            <v>1432.0200000000023</v>
          </cell>
          <cell r="AB123">
            <v>433.39000000000038</v>
          </cell>
          <cell r="AC123">
            <v>555.11999999999989</v>
          </cell>
          <cell r="AD123">
            <v>32041.800000000021</v>
          </cell>
          <cell r="AE123">
            <v>37477.200000000026</v>
          </cell>
          <cell r="AG123">
            <v>42160.834493575763</v>
          </cell>
          <cell r="AH123">
            <v>-4683.634493575737</v>
          </cell>
          <cell r="AI123">
            <v>-0.12497290335392541</v>
          </cell>
        </row>
        <row r="124">
          <cell r="E124">
            <v>2338</v>
          </cell>
          <cell r="F124" t="str">
            <v>Rivelin Primary School</v>
          </cell>
          <cell r="G124">
            <v>1.5625E-2</v>
          </cell>
          <cell r="H124">
            <v>7.2916666666666699E-2</v>
          </cell>
          <cell r="I124">
            <v>2.34375E-2</v>
          </cell>
          <cell r="J124">
            <v>4.1666666666666699E-2</v>
          </cell>
          <cell r="K124">
            <v>7.8125E-2</v>
          </cell>
          <cell r="L124">
            <v>0.1484375</v>
          </cell>
          <cell r="M124">
            <v>0.61979166666666696</v>
          </cell>
          <cell r="N124">
            <v>1.0000000000000004</v>
          </cell>
          <cell r="P124">
            <v>6</v>
          </cell>
          <cell r="Q124">
            <v>28.000000000000014</v>
          </cell>
          <cell r="R124">
            <v>9</v>
          </cell>
          <cell r="S124">
            <v>16.000000000000014</v>
          </cell>
          <cell r="T124">
            <v>30</v>
          </cell>
          <cell r="U124">
            <v>57</v>
          </cell>
          <cell r="V124">
            <v>238.00000000000011</v>
          </cell>
          <cell r="W124">
            <v>384</v>
          </cell>
          <cell r="Y124">
            <v>4003.5</v>
          </cell>
          <cell r="Z124">
            <v>14183.680000000008</v>
          </cell>
          <cell r="AA124">
            <v>4296.0599999999995</v>
          </cell>
          <cell r="AB124">
            <v>6934.2400000000061</v>
          </cell>
          <cell r="AC124">
            <v>8326.7999999999993</v>
          </cell>
          <cell r="AD124">
            <v>13045.59</v>
          </cell>
          <cell r="AE124">
            <v>50789.87000000001</v>
          </cell>
          <cell r="AG124">
            <v>50084.197217379959</v>
          </cell>
          <cell r="AH124">
            <v>705.67278262005129</v>
          </cell>
          <cell r="AI124">
            <v>1.3893967096589362E-2</v>
          </cell>
        </row>
        <row r="125">
          <cell r="E125">
            <v>2306</v>
          </cell>
          <cell r="F125" t="str">
            <v>Royd Nursery and Infant School</v>
          </cell>
          <cell r="G125">
            <v>0</v>
          </cell>
          <cell r="H125">
            <v>1.50375939849624E-2</v>
          </cell>
          <cell r="I125">
            <v>0</v>
          </cell>
          <cell r="J125">
            <v>6.01503759398496E-2</v>
          </cell>
          <cell r="K125">
            <v>0</v>
          </cell>
          <cell r="L125">
            <v>0.18796992481203001</v>
          </cell>
          <cell r="M125">
            <v>0.73684210526315796</v>
          </cell>
          <cell r="N125">
            <v>1</v>
          </cell>
          <cell r="P125">
            <v>0</v>
          </cell>
          <cell r="Q125">
            <v>1.9999999999999991</v>
          </cell>
          <cell r="R125">
            <v>0</v>
          </cell>
          <cell r="S125">
            <v>7.9999999999999964</v>
          </cell>
          <cell r="T125">
            <v>0</v>
          </cell>
          <cell r="U125">
            <v>24.999999999999993</v>
          </cell>
          <cell r="V125">
            <v>98.000000000000014</v>
          </cell>
          <cell r="W125">
            <v>133</v>
          </cell>
          <cell r="Y125">
            <v>0</v>
          </cell>
          <cell r="Z125">
            <v>1013.1199999999995</v>
          </cell>
          <cell r="AA125">
            <v>0</v>
          </cell>
          <cell r="AB125">
            <v>3467.1199999999985</v>
          </cell>
          <cell r="AC125">
            <v>0</v>
          </cell>
          <cell r="AD125">
            <v>5721.7499999999982</v>
          </cell>
          <cell r="AE125">
            <v>10201.989999999996</v>
          </cell>
          <cell r="AG125">
            <v>10025.578446480185</v>
          </cell>
          <cell r="AH125">
            <v>176.4115535198107</v>
          </cell>
          <cell r="AI125">
            <v>1.7291876733834356E-2</v>
          </cell>
        </row>
        <row r="126">
          <cell r="E126">
            <v>3401</v>
          </cell>
          <cell r="F126" t="str">
            <v>Sacred Heart School, A Catholic Voluntary Academy</v>
          </cell>
          <cell r="G126">
            <v>1.8957345971564E-2</v>
          </cell>
          <cell r="H126">
            <v>8.0568720379146905E-2</v>
          </cell>
          <cell r="I126">
            <v>6.1611374407582901E-2</v>
          </cell>
          <cell r="J126">
            <v>2.3696682464454999E-2</v>
          </cell>
          <cell r="K126">
            <v>9.4786729857819899E-2</v>
          </cell>
          <cell r="L126">
            <v>0.14691943127962101</v>
          </cell>
          <cell r="M126">
            <v>0.57345971563981002</v>
          </cell>
          <cell r="N126">
            <v>0.99999999999999978</v>
          </cell>
          <cell r="P126">
            <v>4.0000000000000036</v>
          </cell>
          <cell r="Q126">
            <v>16.999999999999996</v>
          </cell>
          <cell r="R126">
            <v>12.999999999999993</v>
          </cell>
          <cell r="S126">
            <v>5.0000000000000044</v>
          </cell>
          <cell r="T126">
            <v>20</v>
          </cell>
          <cell r="U126">
            <v>31.000000000000032</v>
          </cell>
          <cell r="V126">
            <v>120.99999999999991</v>
          </cell>
          <cell r="W126">
            <v>211</v>
          </cell>
          <cell r="Y126">
            <v>2669.0000000000023</v>
          </cell>
          <cell r="Z126">
            <v>8611.5199999999986</v>
          </cell>
          <cell r="AA126">
            <v>6205.4199999999964</v>
          </cell>
          <cell r="AB126">
            <v>2166.9500000000016</v>
          </cell>
          <cell r="AC126">
            <v>5551.2</v>
          </cell>
          <cell r="AD126">
            <v>7094.9700000000075</v>
          </cell>
          <cell r="AE126">
            <v>32299.060000000005</v>
          </cell>
          <cell r="AG126">
            <v>25614.9888056317</v>
          </cell>
          <cell r="AH126">
            <v>6684.0711943683054</v>
          </cell>
          <cell r="AI126">
            <v>0.20694321117606224</v>
          </cell>
        </row>
        <row r="127">
          <cell r="E127">
            <v>2369</v>
          </cell>
          <cell r="F127" t="str">
            <v>Sharrow Nursery, Infant and Junior School</v>
          </cell>
          <cell r="G127">
            <v>2.80373831775701E-2</v>
          </cell>
          <cell r="H127">
            <v>0.233644859813084</v>
          </cell>
          <cell r="I127">
            <v>2.10280373831776E-2</v>
          </cell>
          <cell r="J127">
            <v>4.9065420560747697E-2</v>
          </cell>
          <cell r="K127">
            <v>0.17289719626168201</v>
          </cell>
          <cell r="L127">
            <v>0.168224299065421</v>
          </cell>
          <cell r="M127">
            <v>0.32710280373831802</v>
          </cell>
          <cell r="N127">
            <v>1.0000000000000004</v>
          </cell>
          <cell r="P127">
            <v>12.000000000000004</v>
          </cell>
          <cell r="Q127">
            <v>99.999999999999957</v>
          </cell>
          <cell r="R127">
            <v>9.0000000000000124</v>
          </cell>
          <cell r="S127">
            <v>21.000000000000014</v>
          </cell>
          <cell r="T127">
            <v>73.999999999999901</v>
          </cell>
          <cell r="U127">
            <v>72.000000000000185</v>
          </cell>
          <cell r="V127">
            <v>140.00000000000011</v>
          </cell>
          <cell r="W127">
            <v>428</v>
          </cell>
          <cell r="Y127">
            <v>8007.0000000000027</v>
          </cell>
          <cell r="Z127">
            <v>50655.999999999978</v>
          </cell>
          <cell r="AA127">
            <v>4296.0600000000059</v>
          </cell>
          <cell r="AB127">
            <v>9101.190000000006</v>
          </cell>
          <cell r="AC127">
            <v>20539.439999999973</v>
          </cell>
          <cell r="AD127">
            <v>16478.640000000043</v>
          </cell>
          <cell r="AE127">
            <v>109078.33</v>
          </cell>
          <cell r="AG127">
            <v>107387.78191655941</v>
          </cell>
          <cell r="AH127">
            <v>1690.5480834405898</v>
          </cell>
          <cell r="AI127">
            <v>1.5498477868524296E-2</v>
          </cell>
        </row>
        <row r="128">
          <cell r="E128">
            <v>2349</v>
          </cell>
          <cell r="F128" t="str">
            <v>Shooter's Grove Primary School</v>
          </cell>
          <cell r="G128">
            <v>2.7108433734939801E-2</v>
          </cell>
          <cell r="H128">
            <v>2.7108433734939801E-2</v>
          </cell>
          <cell r="I128">
            <v>2.40963855421687E-2</v>
          </cell>
          <cell r="J128">
            <v>0</v>
          </cell>
          <cell r="K128">
            <v>0.34036144578313299</v>
          </cell>
          <cell r="L128">
            <v>2.40963855421687E-2</v>
          </cell>
          <cell r="M128">
            <v>0.55722891566265098</v>
          </cell>
          <cell r="N128">
            <v>1.0000000000000009</v>
          </cell>
          <cell r="P128">
            <v>9.0000000000000142</v>
          </cell>
          <cell r="Q128">
            <v>9.0000000000000142</v>
          </cell>
          <cell r="R128">
            <v>8.0000000000000089</v>
          </cell>
          <cell r="S128">
            <v>0</v>
          </cell>
          <cell r="T128">
            <v>113.00000000000016</v>
          </cell>
          <cell r="U128">
            <v>8.0000000000000089</v>
          </cell>
          <cell r="V128">
            <v>185.00000000000011</v>
          </cell>
          <cell r="W128">
            <v>332</v>
          </cell>
          <cell r="Y128">
            <v>6005.2500000000091</v>
          </cell>
          <cell r="Z128">
            <v>4559.0400000000072</v>
          </cell>
          <cell r="AA128">
            <v>3818.7200000000039</v>
          </cell>
          <cell r="AB128">
            <v>0</v>
          </cell>
          <cell r="AC128">
            <v>31364.280000000042</v>
          </cell>
          <cell r="AD128">
            <v>1830.9600000000021</v>
          </cell>
          <cell r="AE128">
            <v>47578.250000000065</v>
          </cell>
          <cell r="AG128">
            <v>51393.762118271545</v>
          </cell>
          <cell r="AH128">
            <v>-3815.5121182714793</v>
          </cell>
          <cell r="AI128">
            <v>-8.01944610882383E-2</v>
          </cell>
        </row>
        <row r="129">
          <cell r="E129">
            <v>2360</v>
          </cell>
          <cell r="F129" t="str">
            <v>Shortbrook Primary School</v>
          </cell>
          <cell r="G129">
            <v>0</v>
          </cell>
          <cell r="H129">
            <v>0.530120481927711</v>
          </cell>
          <cell r="I129">
            <v>0</v>
          </cell>
          <cell r="J129">
            <v>1.20481927710843E-2</v>
          </cell>
          <cell r="K129">
            <v>1.20481927710843E-2</v>
          </cell>
          <cell r="L129">
            <v>0.33734939759036098</v>
          </cell>
          <cell r="M129">
            <v>0.108433734939759</v>
          </cell>
          <cell r="N129">
            <v>0.99999999999999956</v>
          </cell>
          <cell r="P129">
            <v>0</v>
          </cell>
          <cell r="Q129">
            <v>44.000000000000014</v>
          </cell>
          <cell r="R129">
            <v>0</v>
          </cell>
          <cell r="S129">
            <v>0.99999999999999689</v>
          </cell>
          <cell r="T129">
            <v>0.99999999999999689</v>
          </cell>
          <cell r="U129">
            <v>27.999999999999961</v>
          </cell>
          <cell r="V129">
            <v>8.9999999999999964</v>
          </cell>
          <cell r="W129">
            <v>83</v>
          </cell>
          <cell r="Y129">
            <v>0</v>
          </cell>
          <cell r="Z129">
            <v>22288.640000000007</v>
          </cell>
          <cell r="AA129">
            <v>0</v>
          </cell>
          <cell r="AB129">
            <v>433.38999999999862</v>
          </cell>
          <cell r="AC129">
            <v>277.55999999999915</v>
          </cell>
          <cell r="AD129">
            <v>6408.3599999999915</v>
          </cell>
          <cell r="AE129">
            <v>29407.949999999997</v>
          </cell>
          <cell r="AG129">
            <v>24216.748324960354</v>
          </cell>
          <cell r="AH129">
            <v>5191.2016750396433</v>
          </cell>
          <cell r="AI129">
            <v>0.17652375208199292</v>
          </cell>
        </row>
        <row r="130">
          <cell r="E130">
            <v>2009</v>
          </cell>
          <cell r="F130" t="str">
            <v>Southey Green Primary School and Nurseries</v>
          </cell>
          <cell r="G130">
            <v>0.35772357723577197</v>
          </cell>
          <cell r="H130">
            <v>0.50406504065040603</v>
          </cell>
          <cell r="I130">
            <v>7.8048780487804906E-2</v>
          </cell>
          <cell r="J130">
            <v>3.2520325203252002E-3</v>
          </cell>
          <cell r="K130">
            <v>1.6260162601626001E-3</v>
          </cell>
          <cell r="L130">
            <v>1.46341463414634E-2</v>
          </cell>
          <cell r="M130">
            <v>4.0650406504064998E-2</v>
          </cell>
          <cell r="N130">
            <v>0.99999999999999922</v>
          </cell>
          <cell r="P130">
            <v>219.99999999999977</v>
          </cell>
          <cell r="Q130">
            <v>309.99999999999972</v>
          </cell>
          <cell r="R130">
            <v>48.000000000000014</v>
          </cell>
          <cell r="S130">
            <v>1.9999999999999982</v>
          </cell>
          <cell r="T130">
            <v>0.99999999999999911</v>
          </cell>
          <cell r="U130">
            <v>8.9999999999999911</v>
          </cell>
          <cell r="V130">
            <v>24.999999999999975</v>
          </cell>
          <cell r="W130">
            <v>615</v>
          </cell>
          <cell r="Y130">
            <v>146794.99999999985</v>
          </cell>
          <cell r="Z130">
            <v>157033.59999999986</v>
          </cell>
          <cell r="AA130">
            <v>22912.320000000007</v>
          </cell>
          <cell r="AB130">
            <v>866.77999999999918</v>
          </cell>
          <cell r="AC130">
            <v>277.55999999999977</v>
          </cell>
          <cell r="AD130">
            <v>2059.8299999999981</v>
          </cell>
          <cell r="AE130">
            <v>329945.08999999979</v>
          </cell>
          <cell r="AG130">
            <v>325129.75176943548</v>
          </cell>
          <cell r="AH130">
            <v>4815.3382305643172</v>
          </cell>
          <cell r="AI130">
            <v>1.4594362445473337E-2</v>
          </cell>
        </row>
        <row r="131">
          <cell r="E131">
            <v>2329</v>
          </cell>
          <cell r="F131" t="str">
            <v>Springfield Primary School</v>
          </cell>
          <cell r="G131">
            <v>4.9504950495049497E-3</v>
          </cell>
          <cell r="H131">
            <v>0.20297029702970301</v>
          </cell>
          <cell r="I131">
            <v>9.9009900990098994E-3</v>
          </cell>
          <cell r="J131">
            <v>2.9702970297029702E-2</v>
          </cell>
          <cell r="K131">
            <v>0.40099009900990101</v>
          </cell>
          <cell r="L131">
            <v>0</v>
          </cell>
          <cell r="M131">
            <v>0.35148514851485102</v>
          </cell>
          <cell r="N131">
            <v>0.99999999999999967</v>
          </cell>
          <cell r="P131">
            <v>0.99999999999999989</v>
          </cell>
          <cell r="Q131">
            <v>41.000000000000007</v>
          </cell>
          <cell r="R131">
            <v>1.9999999999999998</v>
          </cell>
          <cell r="S131">
            <v>6</v>
          </cell>
          <cell r="T131">
            <v>81</v>
          </cell>
          <cell r="U131">
            <v>0</v>
          </cell>
          <cell r="V131">
            <v>70.999999999999901</v>
          </cell>
          <cell r="W131">
            <v>202</v>
          </cell>
          <cell r="Y131">
            <v>667.24999999999989</v>
          </cell>
          <cell r="Z131">
            <v>20768.960000000003</v>
          </cell>
          <cell r="AA131">
            <v>954.67999999999984</v>
          </cell>
          <cell r="AB131">
            <v>2600.34</v>
          </cell>
          <cell r="AC131">
            <v>22482.36</v>
          </cell>
          <cell r="AD131">
            <v>0</v>
          </cell>
          <cell r="AE131">
            <v>47473.590000000004</v>
          </cell>
          <cell r="AG131">
            <v>46329.890298625935</v>
          </cell>
          <cell r="AH131">
            <v>1143.6997013740693</v>
          </cell>
          <cell r="AI131">
            <v>2.4091283203441519E-2</v>
          </cell>
        </row>
        <row r="132">
          <cell r="E132">
            <v>5202</v>
          </cell>
          <cell r="F132" t="str">
            <v>St Ann's Catholic Primary School, A Voluntary Academy</v>
          </cell>
          <cell r="G132">
            <v>3.125E-2</v>
          </cell>
          <cell r="H132">
            <v>1.0416666666666701E-2</v>
          </cell>
          <cell r="I132">
            <v>1.0416666666666701E-2</v>
          </cell>
          <cell r="J132">
            <v>0.17708333333333301</v>
          </cell>
          <cell r="K132">
            <v>0</v>
          </cell>
          <cell r="L132">
            <v>0.125</v>
          </cell>
          <cell r="M132">
            <v>0.64583333333333304</v>
          </cell>
          <cell r="N132">
            <v>0.99999999999999944</v>
          </cell>
          <cell r="P132">
            <v>3</v>
          </cell>
          <cell r="Q132">
            <v>1.0000000000000033</v>
          </cell>
          <cell r="R132">
            <v>1.0000000000000033</v>
          </cell>
          <cell r="S132">
            <v>16.999999999999968</v>
          </cell>
          <cell r="T132">
            <v>0</v>
          </cell>
          <cell r="U132">
            <v>12</v>
          </cell>
          <cell r="V132">
            <v>61.999999999999972</v>
          </cell>
          <cell r="W132">
            <v>96</v>
          </cell>
          <cell r="Y132">
            <v>2001.75</v>
          </cell>
          <cell r="Z132">
            <v>506.56000000000171</v>
          </cell>
          <cell r="AA132">
            <v>477.34000000000157</v>
          </cell>
          <cell r="AB132">
            <v>7367.6299999999856</v>
          </cell>
          <cell r="AC132">
            <v>0</v>
          </cell>
          <cell r="AD132">
            <v>2746.44</v>
          </cell>
          <cell r="AE132">
            <v>13099.719999999988</v>
          </cell>
          <cell r="AG132">
            <v>14244.817646922602</v>
          </cell>
          <cell r="AH132">
            <v>-1145.0976469226134</v>
          </cell>
          <cell r="AI132">
            <v>-8.7413902504985944E-2</v>
          </cell>
        </row>
        <row r="133">
          <cell r="E133">
            <v>3402</v>
          </cell>
          <cell r="F133" t="str">
            <v>St Catherine's Catholic Primary School (Hallam)</v>
          </cell>
          <cell r="G133">
            <v>0.112171837708831</v>
          </cell>
          <cell r="H133">
            <v>0.23627684964200499</v>
          </cell>
          <cell r="I133">
            <v>0.22911694510739899</v>
          </cell>
          <cell r="J133">
            <v>8.35322195704057E-2</v>
          </cell>
          <cell r="K133">
            <v>0.26014319809069197</v>
          </cell>
          <cell r="L133">
            <v>2.3866348448687399E-2</v>
          </cell>
          <cell r="M133">
            <v>5.4892601431980902E-2</v>
          </cell>
          <cell r="N133">
            <v>1.0000000000000009</v>
          </cell>
          <cell r="P133">
            <v>47.224343675417856</v>
          </cell>
          <cell r="Q133">
            <v>99.472553699284106</v>
          </cell>
          <cell r="R133">
            <v>96.45823389021497</v>
          </cell>
          <cell r="S133">
            <v>35.167064439140802</v>
          </cell>
          <cell r="T133">
            <v>109.52028639618132</v>
          </cell>
          <cell r="U133">
            <v>10.047732696897395</v>
          </cell>
          <cell r="V133">
            <v>23.109785202863961</v>
          </cell>
          <cell r="W133">
            <v>421</v>
          </cell>
          <cell r="Y133">
            <v>31510.443317422563</v>
          </cell>
          <cell r="Z133">
            <v>50388.816801909357</v>
          </cell>
          <cell r="AA133">
            <v>46043.37336515521</v>
          </cell>
          <cell r="AB133">
            <v>15241.054057279232</v>
          </cell>
          <cell r="AC133">
            <v>30398.450692124086</v>
          </cell>
          <cell r="AD133">
            <v>2299.6245823389067</v>
          </cell>
          <cell r="AE133">
            <v>175881.76281622934</v>
          </cell>
          <cell r="AG133">
            <v>175518.02033760349</v>
          </cell>
          <cell r="AH133">
            <v>363.74247862584889</v>
          </cell>
          <cell r="AI133">
            <v>2.0681079880118468E-3</v>
          </cell>
        </row>
        <row r="134">
          <cell r="E134">
            <v>2017</v>
          </cell>
          <cell r="F134" t="str">
            <v>St John Fisher Primary, A Catholic Voluntary Academy</v>
          </cell>
          <cell r="G134">
            <v>1.41509433962264E-2</v>
          </cell>
          <cell r="H134">
            <v>4.71698113207547E-2</v>
          </cell>
          <cell r="I134">
            <v>8.0188679245283001E-2</v>
          </cell>
          <cell r="J134">
            <v>0.18396226415094299</v>
          </cell>
          <cell r="K134">
            <v>2.83018867924528E-2</v>
          </cell>
          <cell r="L134">
            <v>8.0188679245283001E-2</v>
          </cell>
          <cell r="M134">
            <v>0.56603773584905703</v>
          </cell>
          <cell r="N134">
            <v>1</v>
          </cell>
          <cell r="P134">
            <v>2.9999999999999969</v>
          </cell>
          <cell r="Q134">
            <v>9.9999999999999964</v>
          </cell>
          <cell r="R134">
            <v>16.999999999999996</v>
          </cell>
          <cell r="S134">
            <v>38.999999999999915</v>
          </cell>
          <cell r="T134">
            <v>5.9999999999999938</v>
          </cell>
          <cell r="U134">
            <v>16.999999999999996</v>
          </cell>
          <cell r="V134">
            <v>120.00000000000009</v>
          </cell>
          <cell r="W134">
            <v>212</v>
          </cell>
          <cell r="Y134">
            <v>2001.749999999998</v>
          </cell>
          <cell r="Z134">
            <v>5065.5999999999985</v>
          </cell>
          <cell r="AA134">
            <v>8114.7799999999979</v>
          </cell>
          <cell r="AB134">
            <v>16902.209999999963</v>
          </cell>
          <cell r="AC134">
            <v>1665.3599999999983</v>
          </cell>
          <cell r="AD134">
            <v>3890.7899999999991</v>
          </cell>
          <cell r="AE134">
            <v>37640.489999999954</v>
          </cell>
          <cell r="AG134">
            <v>37820.463001491829</v>
          </cell>
          <cell r="AH134">
            <v>-179.97300149187504</v>
          </cell>
          <cell r="AI134">
            <v>-4.7813671259825594E-3</v>
          </cell>
        </row>
        <row r="135">
          <cell r="E135">
            <v>5203</v>
          </cell>
          <cell r="F135" t="str">
            <v>St Joseph's Primary School</v>
          </cell>
          <cell r="G135">
            <v>3.4653465346534698E-2</v>
          </cell>
          <cell r="H135">
            <v>5.9405940594059403E-2</v>
          </cell>
          <cell r="I135">
            <v>6.9306930693069299E-2</v>
          </cell>
          <cell r="J135">
            <v>7.4257425742574296E-2</v>
          </cell>
          <cell r="K135">
            <v>7.4257425742574296E-2</v>
          </cell>
          <cell r="L135">
            <v>0.123762376237624</v>
          </cell>
          <cell r="M135">
            <v>0.56435643564356397</v>
          </cell>
          <cell r="N135">
            <v>1</v>
          </cell>
          <cell r="P135">
            <v>7.0000000000000089</v>
          </cell>
          <cell r="Q135">
            <v>12</v>
          </cell>
          <cell r="R135">
            <v>13.999999999999998</v>
          </cell>
          <cell r="S135">
            <v>15.000000000000007</v>
          </cell>
          <cell r="T135">
            <v>15.000000000000007</v>
          </cell>
          <cell r="U135">
            <v>25.000000000000046</v>
          </cell>
          <cell r="V135">
            <v>113.99999999999991</v>
          </cell>
          <cell r="W135">
            <v>202</v>
          </cell>
          <cell r="Y135">
            <v>4670.7500000000064</v>
          </cell>
          <cell r="Z135">
            <v>6078.72</v>
          </cell>
          <cell r="AA135">
            <v>6682.7599999999984</v>
          </cell>
          <cell r="AB135">
            <v>6500.8500000000031</v>
          </cell>
          <cell r="AC135">
            <v>4163.4000000000024</v>
          </cell>
          <cell r="AD135">
            <v>5721.7500000000109</v>
          </cell>
          <cell r="AE135">
            <v>33818.230000000018</v>
          </cell>
          <cell r="AG135">
            <v>33926.75166295567</v>
          </cell>
          <cell r="AH135">
            <v>-108.52166295565257</v>
          </cell>
          <cell r="AI135">
            <v>-3.2089693326839554E-3</v>
          </cell>
        </row>
        <row r="136">
          <cell r="E136">
            <v>3406</v>
          </cell>
          <cell r="F136" t="str">
            <v>St Marie's School, A Catholic Voluntary Academy</v>
          </cell>
          <cell r="G136">
            <v>4.9107142857142898E-2</v>
          </cell>
          <cell r="H136">
            <v>8.4821428571428603E-2</v>
          </cell>
          <cell r="I136">
            <v>3.5714285714285698E-2</v>
          </cell>
          <cell r="J136">
            <v>3.5714285714285698E-2</v>
          </cell>
          <cell r="K136">
            <v>4.9107142857142898E-2</v>
          </cell>
          <cell r="L136">
            <v>2.23214285714286E-2</v>
          </cell>
          <cell r="M136">
            <v>0.72321428571428603</v>
          </cell>
          <cell r="N136">
            <v>1.0000000000000004</v>
          </cell>
          <cell r="P136">
            <v>11.000000000000009</v>
          </cell>
          <cell r="Q136">
            <v>19.000000000000007</v>
          </cell>
          <cell r="R136">
            <v>7.9999999999999964</v>
          </cell>
          <cell r="S136">
            <v>7.9999999999999964</v>
          </cell>
          <cell r="T136">
            <v>11.000000000000009</v>
          </cell>
          <cell r="U136">
            <v>5.0000000000000062</v>
          </cell>
          <cell r="V136">
            <v>162.00000000000006</v>
          </cell>
          <cell r="W136">
            <v>224</v>
          </cell>
          <cell r="Y136">
            <v>7339.7500000000064</v>
          </cell>
          <cell r="Z136">
            <v>9624.6400000000031</v>
          </cell>
          <cell r="AA136">
            <v>3818.719999999998</v>
          </cell>
          <cell r="AB136">
            <v>3467.1199999999985</v>
          </cell>
          <cell r="AC136">
            <v>3053.1600000000026</v>
          </cell>
          <cell r="AD136">
            <v>1144.3500000000015</v>
          </cell>
          <cell r="AE136">
            <v>28447.740000000013</v>
          </cell>
          <cell r="AG136">
            <v>23444.803059589722</v>
          </cell>
          <cell r="AH136">
            <v>5002.9369404102908</v>
          </cell>
          <cell r="AI136">
            <v>0.17586412630354076</v>
          </cell>
        </row>
        <row r="137">
          <cell r="E137">
            <v>2020</v>
          </cell>
          <cell r="F137" t="str">
            <v>St Mary's Church of England Primary School</v>
          </cell>
          <cell r="G137">
            <v>1.55440414507772E-2</v>
          </cell>
          <cell r="H137">
            <v>6.7357512953367907E-2</v>
          </cell>
          <cell r="I137">
            <v>4.6632124352331598E-2</v>
          </cell>
          <cell r="J137">
            <v>0.113989637305699</v>
          </cell>
          <cell r="K137">
            <v>0.30569948186528501</v>
          </cell>
          <cell r="L137">
            <v>1.03626943005181E-2</v>
          </cell>
          <cell r="M137">
            <v>0.44041450777202101</v>
          </cell>
          <cell r="N137">
            <v>0.99999999999999978</v>
          </cell>
          <cell r="P137">
            <v>3.0155440414507768</v>
          </cell>
          <cell r="Q137">
            <v>13.067357512953373</v>
          </cell>
          <cell r="R137">
            <v>9.04663212435233</v>
          </cell>
          <cell r="S137">
            <v>22.113989637305608</v>
          </cell>
          <cell r="T137">
            <v>59.30569948186529</v>
          </cell>
          <cell r="U137">
            <v>2.0103626943005115</v>
          </cell>
          <cell r="V137">
            <v>85.440414507772076</v>
          </cell>
          <cell r="W137">
            <v>194</v>
          </cell>
          <cell r="Y137">
            <v>2012.1217616580309</v>
          </cell>
          <cell r="Z137">
            <v>6619.4006217616607</v>
          </cell>
          <cell r="AA137">
            <v>4318.3193782383414</v>
          </cell>
          <cell r="AB137">
            <v>9583.9819689118776</v>
          </cell>
          <cell r="AC137">
            <v>16460.88994818653</v>
          </cell>
          <cell r="AD137">
            <v>460.11170984455811</v>
          </cell>
          <cell r="AE137">
            <v>39454.825388600999</v>
          </cell>
          <cell r="AG137">
            <v>43772.695047682952</v>
          </cell>
          <cell r="AH137">
            <v>-4317.8696590819527</v>
          </cell>
          <cell r="AI137">
            <v>-0.10943831626560538</v>
          </cell>
        </row>
        <row r="138">
          <cell r="E138">
            <v>3423</v>
          </cell>
          <cell r="F138" t="str">
            <v>St Mary's Primary School, A Catholic Voluntary Academy</v>
          </cell>
          <cell r="G138">
            <v>5.8139534883720903E-3</v>
          </cell>
          <cell r="H138">
            <v>0.15697674418604701</v>
          </cell>
          <cell r="I138">
            <v>2.32558139534884E-2</v>
          </cell>
          <cell r="J138">
            <v>1.16279069767442E-2</v>
          </cell>
          <cell r="K138">
            <v>0.104651162790698</v>
          </cell>
          <cell r="L138">
            <v>5.8139534883720903E-3</v>
          </cell>
          <cell r="M138">
            <v>0.69186046511627897</v>
          </cell>
          <cell r="N138">
            <v>1.0000000000000009</v>
          </cell>
          <cell r="P138">
            <v>0.99999999999999956</v>
          </cell>
          <cell r="Q138">
            <v>27.000000000000085</v>
          </cell>
          <cell r="R138">
            <v>4.0000000000000044</v>
          </cell>
          <cell r="S138">
            <v>2.0000000000000022</v>
          </cell>
          <cell r="T138">
            <v>18.000000000000057</v>
          </cell>
          <cell r="U138">
            <v>0.99999999999999956</v>
          </cell>
          <cell r="V138">
            <v>118.99999999999999</v>
          </cell>
          <cell r="W138">
            <v>172</v>
          </cell>
          <cell r="Y138">
            <v>667.24999999999966</v>
          </cell>
          <cell r="Z138">
            <v>13677.120000000043</v>
          </cell>
          <cell r="AA138">
            <v>1909.3600000000019</v>
          </cell>
          <cell r="AB138">
            <v>866.78000000000088</v>
          </cell>
          <cell r="AC138">
            <v>4996.0800000000154</v>
          </cell>
          <cell r="AD138">
            <v>228.86999999999989</v>
          </cell>
          <cell r="AE138">
            <v>22345.460000000061</v>
          </cell>
          <cell r="AG138">
            <v>20638.612094909055</v>
          </cell>
          <cell r="AH138">
            <v>1706.8479050910064</v>
          </cell>
          <cell r="AI138">
            <v>7.6384549930545248E-2</v>
          </cell>
        </row>
        <row r="139">
          <cell r="E139">
            <v>5207</v>
          </cell>
          <cell r="F139" t="str">
            <v>St Patrick's Catholic Voluntary Academy</v>
          </cell>
          <cell r="G139">
            <v>0.151624548736462</v>
          </cell>
          <cell r="H139">
            <v>0.46209386281588399</v>
          </cell>
          <cell r="I139">
            <v>0.191335740072202</v>
          </cell>
          <cell r="J139">
            <v>0</v>
          </cell>
          <cell r="K139">
            <v>3.2490974729241902E-2</v>
          </cell>
          <cell r="L139">
            <v>3.2490974729241902E-2</v>
          </cell>
          <cell r="M139">
            <v>0.129963898916967</v>
          </cell>
          <cell r="N139">
            <v>0.99999999999999878</v>
          </cell>
          <cell r="P139">
            <v>41.999999999999972</v>
          </cell>
          <cell r="Q139">
            <v>127.99999999999987</v>
          </cell>
          <cell r="R139">
            <v>52.99999999999995</v>
          </cell>
          <cell r="S139">
            <v>0</v>
          </cell>
          <cell r="T139">
            <v>9.0000000000000071</v>
          </cell>
          <cell r="U139">
            <v>9.0000000000000071</v>
          </cell>
          <cell r="V139">
            <v>35.999999999999858</v>
          </cell>
          <cell r="W139">
            <v>277</v>
          </cell>
          <cell r="Y139">
            <v>28024.499999999982</v>
          </cell>
          <cell r="Z139">
            <v>64839.679999999935</v>
          </cell>
          <cell r="AA139">
            <v>25299.019999999975</v>
          </cell>
          <cell r="AB139">
            <v>0</v>
          </cell>
          <cell r="AC139">
            <v>2498.0400000000018</v>
          </cell>
          <cell r="AD139">
            <v>2059.8300000000017</v>
          </cell>
          <cell r="AE139">
            <v>122721.06999999991</v>
          </cell>
          <cell r="AG139">
            <v>123287.9123825266</v>
          </cell>
          <cell r="AH139">
            <v>-566.84238252669456</v>
          </cell>
          <cell r="AI139">
            <v>-4.6189491545884911E-3</v>
          </cell>
        </row>
        <row r="140">
          <cell r="E140">
            <v>5208</v>
          </cell>
          <cell r="F140" t="str">
            <v>St Theresa's Catholic Primary School</v>
          </cell>
          <cell r="G140">
            <v>0.232227488151659</v>
          </cell>
          <cell r="H140">
            <v>0.47393364928909998</v>
          </cell>
          <cell r="I140">
            <v>1.4218009478673001E-2</v>
          </cell>
          <cell r="J140">
            <v>0.11848341232227499</v>
          </cell>
          <cell r="K140">
            <v>5.2132701421800903E-2</v>
          </cell>
          <cell r="L140">
            <v>3.7914691943128E-2</v>
          </cell>
          <cell r="M140">
            <v>7.10900473933649E-2</v>
          </cell>
          <cell r="N140">
            <v>1.0000000000000009</v>
          </cell>
          <cell r="P140">
            <v>49.00000000000005</v>
          </cell>
          <cell r="Q140">
            <v>100.0000000000001</v>
          </cell>
          <cell r="R140">
            <v>3.0000000000000031</v>
          </cell>
          <cell r="S140">
            <v>25.000000000000025</v>
          </cell>
          <cell r="T140">
            <v>10.999999999999991</v>
          </cell>
          <cell r="U140">
            <v>8.0000000000000071</v>
          </cell>
          <cell r="V140">
            <v>14.999999999999995</v>
          </cell>
          <cell r="W140">
            <v>211</v>
          </cell>
          <cell r="Y140">
            <v>32695.250000000033</v>
          </cell>
          <cell r="Z140">
            <v>50656.000000000051</v>
          </cell>
          <cell r="AA140">
            <v>1432.0200000000013</v>
          </cell>
          <cell r="AB140">
            <v>10834.750000000011</v>
          </cell>
          <cell r="AC140">
            <v>3053.1599999999976</v>
          </cell>
          <cell r="AD140">
            <v>1830.9600000000016</v>
          </cell>
          <cell r="AE140">
            <v>100502.14000000012</v>
          </cell>
          <cell r="AG140">
            <v>96803.878278144461</v>
          </cell>
          <cell r="AH140">
            <v>3698.2617218556552</v>
          </cell>
          <cell r="AI140">
            <v>3.6797840542058619E-2</v>
          </cell>
        </row>
        <row r="141">
          <cell r="E141">
            <v>3424</v>
          </cell>
          <cell r="F141" t="str">
            <v>St Thomas More Catholic Primary, A Voluntary Academy</v>
          </cell>
          <cell r="G141">
            <v>8.9552238805970102E-2</v>
          </cell>
          <cell r="H141">
            <v>0.308457711442786</v>
          </cell>
          <cell r="I141">
            <v>7.9601990049751201E-2</v>
          </cell>
          <cell r="J141">
            <v>4.97512437810945E-3</v>
          </cell>
          <cell r="K141">
            <v>2.48756218905473E-2</v>
          </cell>
          <cell r="L141">
            <v>0.19900497512437801</v>
          </cell>
          <cell r="M141">
            <v>0.29353233830845799</v>
          </cell>
          <cell r="N141">
            <v>1</v>
          </cell>
          <cell r="P141">
            <v>17.999999999999989</v>
          </cell>
          <cell r="Q141">
            <v>61.999999999999986</v>
          </cell>
          <cell r="R141">
            <v>15.999999999999991</v>
          </cell>
          <cell r="S141">
            <v>0.99999999999999944</v>
          </cell>
          <cell r="T141">
            <v>5.0000000000000071</v>
          </cell>
          <cell r="U141">
            <v>39.999999999999979</v>
          </cell>
          <cell r="V141">
            <v>59.000000000000057</v>
          </cell>
          <cell r="W141">
            <v>201</v>
          </cell>
          <cell r="Y141">
            <v>12010.499999999993</v>
          </cell>
          <cell r="Z141">
            <v>31406.719999999994</v>
          </cell>
          <cell r="AA141">
            <v>7637.4399999999951</v>
          </cell>
          <cell r="AB141">
            <v>433.38999999999976</v>
          </cell>
          <cell r="AC141">
            <v>1387.800000000002</v>
          </cell>
          <cell r="AD141">
            <v>9154.7999999999956</v>
          </cell>
          <cell r="AE141">
            <v>62030.64999999998</v>
          </cell>
          <cell r="AG141">
            <v>63765.591920615319</v>
          </cell>
          <cell r="AH141">
            <v>-1734.9419206153398</v>
          </cell>
          <cell r="AI141">
            <v>-2.7969107539826527E-2</v>
          </cell>
        </row>
        <row r="142">
          <cell r="E142">
            <v>3414</v>
          </cell>
          <cell r="F142" t="str">
            <v>St Thomas of Canterbury School, a Catholic Voluntary Academy</v>
          </cell>
          <cell r="G142">
            <v>0</v>
          </cell>
          <cell r="H142">
            <v>0.11224489795918401</v>
          </cell>
          <cell r="I142">
            <v>3.06122448979592E-2</v>
          </cell>
          <cell r="J142">
            <v>5.6122448979591802E-2</v>
          </cell>
          <cell r="K142">
            <v>4.08163265306122E-2</v>
          </cell>
          <cell r="L142">
            <v>3.06122448979592E-2</v>
          </cell>
          <cell r="M142">
            <v>0.72959183673469397</v>
          </cell>
          <cell r="N142">
            <v>1.0000000000000004</v>
          </cell>
          <cell r="P142">
            <v>0</v>
          </cell>
          <cell r="Q142">
            <v>22.000000000000064</v>
          </cell>
          <cell r="R142">
            <v>6.0000000000000036</v>
          </cell>
          <cell r="S142">
            <v>10.999999999999993</v>
          </cell>
          <cell r="T142">
            <v>7.9999999999999911</v>
          </cell>
          <cell r="U142">
            <v>6.0000000000000036</v>
          </cell>
          <cell r="V142">
            <v>143.00000000000003</v>
          </cell>
          <cell r="W142">
            <v>196</v>
          </cell>
          <cell r="Y142">
            <v>0</v>
          </cell>
          <cell r="Z142">
            <v>11144.320000000032</v>
          </cell>
          <cell r="AA142">
            <v>2864.0400000000013</v>
          </cell>
          <cell r="AB142">
            <v>4767.2899999999963</v>
          </cell>
          <cell r="AC142">
            <v>2220.4799999999977</v>
          </cell>
          <cell r="AD142">
            <v>1373.2200000000009</v>
          </cell>
          <cell r="AE142">
            <v>22369.350000000028</v>
          </cell>
          <cell r="AG142">
            <v>21595.047423701621</v>
          </cell>
          <cell r="AH142">
            <v>774.30257629840708</v>
          </cell>
          <cell r="AI142">
            <v>3.4614442364145855E-2</v>
          </cell>
        </row>
        <row r="143">
          <cell r="E143">
            <v>3412</v>
          </cell>
          <cell r="F143" t="str">
            <v>St Wilfrid's Catholic Primary School</v>
          </cell>
          <cell r="G143">
            <v>3.1914893617021302E-2</v>
          </cell>
          <cell r="H143">
            <v>2.1276595744680899E-2</v>
          </cell>
          <cell r="I143">
            <v>1.0638297872340399E-2</v>
          </cell>
          <cell r="J143">
            <v>2.1276595744680899E-2</v>
          </cell>
          <cell r="K143">
            <v>1.41843971631206E-2</v>
          </cell>
          <cell r="L143">
            <v>3.54609929078014E-2</v>
          </cell>
          <cell r="M143">
            <v>0.86524822695035497</v>
          </cell>
          <cell r="N143">
            <v>1.0000000000000004</v>
          </cell>
          <cell r="P143">
            <v>9.0000000000000071</v>
          </cell>
          <cell r="Q143">
            <v>6.0000000000000133</v>
          </cell>
          <cell r="R143">
            <v>2.9999999999999925</v>
          </cell>
          <cell r="S143">
            <v>6.0000000000000133</v>
          </cell>
          <cell r="T143">
            <v>4.0000000000000089</v>
          </cell>
          <cell r="U143">
            <v>9.9999999999999947</v>
          </cell>
          <cell r="V143">
            <v>244.00000000000011</v>
          </cell>
          <cell r="W143">
            <v>282</v>
          </cell>
          <cell r="Y143">
            <v>6005.2500000000045</v>
          </cell>
          <cell r="Z143">
            <v>3039.3600000000069</v>
          </cell>
          <cell r="AA143">
            <v>1432.0199999999963</v>
          </cell>
          <cell r="AB143">
            <v>2600.3400000000056</v>
          </cell>
          <cell r="AC143">
            <v>1110.2400000000025</v>
          </cell>
          <cell r="AD143">
            <v>2288.6999999999989</v>
          </cell>
          <cell r="AE143">
            <v>16475.910000000018</v>
          </cell>
          <cell r="AG143">
            <v>16118.605541072244</v>
          </cell>
          <cell r="AH143">
            <v>357.30445892777425</v>
          </cell>
          <cell r="AI143">
            <v>2.1686477950399938E-2</v>
          </cell>
        </row>
        <row r="144">
          <cell r="E144">
            <v>2294</v>
          </cell>
          <cell r="F144" t="str">
            <v>Stannington Infant School</v>
          </cell>
          <cell r="G144">
            <v>0</v>
          </cell>
          <cell r="H144">
            <v>5.6179775280898901E-3</v>
          </cell>
          <cell r="I144">
            <v>0</v>
          </cell>
          <cell r="J144">
            <v>0</v>
          </cell>
          <cell r="K144">
            <v>0.123595505617978</v>
          </cell>
          <cell r="L144">
            <v>1.1235955056179799E-2</v>
          </cell>
          <cell r="M144">
            <v>0.85955056179775302</v>
          </cell>
          <cell r="N144">
            <v>1.0000000000000007</v>
          </cell>
          <cell r="P144">
            <v>0</v>
          </cell>
          <cell r="Q144">
            <v>1.0000000000000004</v>
          </cell>
          <cell r="R144">
            <v>0</v>
          </cell>
          <cell r="S144">
            <v>0</v>
          </cell>
          <cell r="T144">
            <v>22.000000000000082</v>
          </cell>
          <cell r="U144">
            <v>2.0000000000000044</v>
          </cell>
          <cell r="V144">
            <v>153.00000000000003</v>
          </cell>
          <cell r="W144">
            <v>178</v>
          </cell>
          <cell r="Y144">
            <v>0</v>
          </cell>
          <cell r="Z144">
            <v>506.56000000000023</v>
          </cell>
          <cell r="AA144">
            <v>0</v>
          </cell>
          <cell r="AB144">
            <v>0</v>
          </cell>
          <cell r="AC144">
            <v>6106.3200000000224</v>
          </cell>
          <cell r="AD144">
            <v>457.74000000000103</v>
          </cell>
          <cell r="AE144">
            <v>7070.6200000000235</v>
          </cell>
          <cell r="AG144">
            <v>5437.6018692773878</v>
          </cell>
          <cell r="AH144">
            <v>1633.0181307226358</v>
          </cell>
          <cell r="AI144">
            <v>0.23095826543112633</v>
          </cell>
        </row>
        <row r="145">
          <cell r="E145">
            <v>2303</v>
          </cell>
          <cell r="F145" t="str">
            <v>Stocksbridge Junior School</v>
          </cell>
          <cell r="G145">
            <v>0</v>
          </cell>
          <cell r="H145">
            <v>3.77358490566038E-3</v>
          </cell>
          <cell r="I145">
            <v>0</v>
          </cell>
          <cell r="J145">
            <v>0.271698113207547</v>
          </cell>
          <cell r="K145">
            <v>0</v>
          </cell>
          <cell r="L145">
            <v>0.169811320754717</v>
          </cell>
          <cell r="M145">
            <v>0.55471698113207502</v>
          </cell>
          <cell r="N145">
            <v>0.99999999999999933</v>
          </cell>
          <cell r="P145">
            <v>0</v>
          </cell>
          <cell r="Q145">
            <v>1.0000000000000007</v>
          </cell>
          <cell r="R145">
            <v>0</v>
          </cell>
          <cell r="S145">
            <v>71.999999999999957</v>
          </cell>
          <cell r="T145">
            <v>0</v>
          </cell>
          <cell r="U145">
            <v>45.000000000000007</v>
          </cell>
          <cell r="V145">
            <v>146.99999999999989</v>
          </cell>
          <cell r="W145">
            <v>265</v>
          </cell>
          <cell r="Y145">
            <v>0</v>
          </cell>
          <cell r="Z145">
            <v>506.56000000000034</v>
          </cell>
          <cell r="AA145">
            <v>0</v>
          </cell>
          <cell r="AB145">
            <v>31204.07999999998</v>
          </cell>
          <cell r="AC145">
            <v>0</v>
          </cell>
          <cell r="AD145">
            <v>10299.150000000001</v>
          </cell>
          <cell r="AE145">
            <v>42009.789999999979</v>
          </cell>
          <cell r="AG145">
            <v>47860.606452978973</v>
          </cell>
          <cell r="AH145">
            <v>-5850.8164529789938</v>
          </cell>
          <cell r="AI145">
            <v>-0.13927268984155827</v>
          </cell>
        </row>
        <row r="146">
          <cell r="E146">
            <v>2302</v>
          </cell>
          <cell r="F146" t="str">
            <v>Stocksbridge Nursery Infant School</v>
          </cell>
          <cell r="G146">
            <v>0</v>
          </cell>
          <cell r="H146">
            <v>0</v>
          </cell>
          <cell r="I146">
            <v>0</v>
          </cell>
          <cell r="J146">
            <v>0.36312849162011201</v>
          </cell>
          <cell r="K146">
            <v>5.5865921787709499E-3</v>
          </cell>
          <cell r="L146">
            <v>0.11731843575419</v>
          </cell>
          <cell r="M146">
            <v>0.51396648044692705</v>
          </cell>
          <cell r="N146">
            <v>1</v>
          </cell>
          <cell r="P146">
            <v>0</v>
          </cell>
          <cell r="Q146">
            <v>0</v>
          </cell>
          <cell r="R146">
            <v>0</v>
          </cell>
          <cell r="S146">
            <v>65.363128491620159</v>
          </cell>
          <cell r="T146">
            <v>1.005586592178771</v>
          </cell>
          <cell r="U146">
            <v>21.1173184357542</v>
          </cell>
          <cell r="V146">
            <v>92.513966480446868</v>
          </cell>
          <cell r="W146">
            <v>180</v>
          </cell>
          <cell r="Y146">
            <v>0</v>
          </cell>
          <cell r="Z146">
            <v>0</v>
          </cell>
          <cell r="AA146">
            <v>0</v>
          </cell>
          <cell r="AB146">
            <v>28327.72625698326</v>
          </cell>
          <cell r="AC146">
            <v>279.11061452513968</v>
          </cell>
          <cell r="AD146">
            <v>4833.1206703910639</v>
          </cell>
          <cell r="AE146">
            <v>33439.957541899465</v>
          </cell>
          <cell r="AG146">
            <v>35543.467218731865</v>
          </cell>
          <cell r="AH146">
            <v>-2103.5096768324001</v>
          </cell>
          <cell r="AI146">
            <v>-6.290407738098211E-2</v>
          </cell>
        </row>
        <row r="147">
          <cell r="E147">
            <v>2350</v>
          </cell>
          <cell r="F147" t="str">
            <v>Stradbroke Primary School</v>
          </cell>
          <cell r="G147">
            <v>0.15479115479115499</v>
          </cell>
          <cell r="H147">
            <v>6.6339066339066305E-2</v>
          </cell>
          <cell r="I147">
            <v>5.65110565110565E-2</v>
          </cell>
          <cell r="J147">
            <v>0.20393120393120401</v>
          </cell>
          <cell r="K147">
            <v>0.27027027027027001</v>
          </cell>
          <cell r="L147">
            <v>0.199017199017199</v>
          </cell>
          <cell r="M147">
            <v>4.9140049140049102E-2</v>
          </cell>
          <cell r="N147">
            <v>0.99999999999999978</v>
          </cell>
          <cell r="P147">
            <v>63.154791154791234</v>
          </cell>
          <cell r="Q147">
            <v>27.066339066339051</v>
          </cell>
          <cell r="R147">
            <v>23.056511056511052</v>
          </cell>
          <cell r="S147">
            <v>83.203931203931234</v>
          </cell>
          <cell r="T147">
            <v>110.27027027027016</v>
          </cell>
          <cell r="U147">
            <v>81.199017199017192</v>
          </cell>
          <cell r="V147">
            <v>20.049140049140036</v>
          </cell>
          <cell r="W147">
            <v>408</v>
          </cell>
          <cell r="Y147">
            <v>42140.034398034448</v>
          </cell>
          <cell r="Z147">
            <v>13710.724717444709</v>
          </cell>
          <cell r="AA147">
            <v>11005.794987714986</v>
          </cell>
          <cell r="AB147">
            <v>36059.75174447176</v>
          </cell>
          <cell r="AC147">
            <v>30606.616216216185</v>
          </cell>
          <cell r="AD147">
            <v>18584.019066339064</v>
          </cell>
          <cell r="AE147">
            <v>152106.94113022115</v>
          </cell>
          <cell r="AG147">
            <v>150796.35183906753</v>
          </cell>
          <cell r="AH147">
            <v>1310.5892911536212</v>
          </cell>
          <cell r="AI147">
            <v>8.6162359285866189E-3</v>
          </cell>
        </row>
        <row r="148">
          <cell r="E148">
            <v>2230</v>
          </cell>
          <cell r="F148" t="str">
            <v>Tinsley Meadows Primary School</v>
          </cell>
          <cell r="G148">
            <v>1.26353790613718E-2</v>
          </cell>
          <cell r="H148">
            <v>3.06859205776173E-2</v>
          </cell>
          <cell r="I148">
            <v>1.26353790613718E-2</v>
          </cell>
          <cell r="J148">
            <v>0.31227436823104698</v>
          </cell>
          <cell r="K148">
            <v>0.59025270758122705</v>
          </cell>
          <cell r="L148">
            <v>2.1660649819494601E-2</v>
          </cell>
          <cell r="M148">
            <v>1.9855595667869999E-2</v>
          </cell>
          <cell r="N148">
            <v>0.99999999999999956</v>
          </cell>
          <cell r="P148">
            <v>7.0252707581227209</v>
          </cell>
          <cell r="Q148">
            <v>17.061371841155218</v>
          </cell>
          <cell r="R148">
            <v>7.0252707581227209</v>
          </cell>
          <cell r="S148">
            <v>173.62454873646212</v>
          </cell>
          <cell r="T148">
            <v>328.18050541516226</v>
          </cell>
          <cell r="U148">
            <v>12.043321299638999</v>
          </cell>
          <cell r="V148">
            <v>11.039711191335719</v>
          </cell>
          <cell r="W148">
            <v>556</v>
          </cell>
          <cell r="Y148">
            <v>4687.6119133573857</v>
          </cell>
          <cell r="Z148">
            <v>8642.6085198555866</v>
          </cell>
          <cell r="AA148">
            <v>3353.4427436822994</v>
          </cell>
          <cell r="AB148">
            <v>75247.143176895319</v>
          </cell>
          <cell r="AC148">
            <v>91089.781083032431</v>
          </cell>
          <cell r="AD148">
            <v>2756.3549458483776</v>
          </cell>
          <cell r="AE148">
            <v>185776.9423826714</v>
          </cell>
          <cell r="AG148">
            <v>172755.52438794408</v>
          </cell>
          <cell r="AH148">
            <v>13021.417994727322</v>
          </cell>
          <cell r="AI148">
            <v>7.0091679988495234E-2</v>
          </cell>
        </row>
        <row r="149">
          <cell r="E149">
            <v>5206</v>
          </cell>
          <cell r="F149" t="str">
            <v>Totley All Saints Church of England Voluntary Aided Primary School</v>
          </cell>
          <cell r="G149">
            <v>1.8957345971564E-2</v>
          </cell>
          <cell r="H149">
            <v>1.8957345971564E-2</v>
          </cell>
          <cell r="I149">
            <v>3.3175355450236997E-2</v>
          </cell>
          <cell r="J149">
            <v>0</v>
          </cell>
          <cell r="K149">
            <v>4.739336492891E-3</v>
          </cell>
          <cell r="L149">
            <v>4.739336492891E-3</v>
          </cell>
          <cell r="M149">
            <v>0.91943127962085303</v>
          </cell>
          <cell r="N149">
            <v>1</v>
          </cell>
          <cell r="P149">
            <v>4.0000000000000036</v>
          </cell>
          <cell r="Q149">
            <v>4.0000000000000036</v>
          </cell>
          <cell r="R149">
            <v>7.0000000000000062</v>
          </cell>
          <cell r="S149">
            <v>0</v>
          </cell>
          <cell r="T149">
            <v>1.0000000000000009</v>
          </cell>
          <cell r="U149">
            <v>1.0000000000000009</v>
          </cell>
          <cell r="V149">
            <v>194</v>
          </cell>
          <cell r="W149">
            <v>211</v>
          </cell>
          <cell r="Y149">
            <v>2669.0000000000023</v>
          </cell>
          <cell r="Z149">
            <v>2026.2400000000018</v>
          </cell>
          <cell r="AA149">
            <v>3341.3800000000028</v>
          </cell>
          <cell r="AB149">
            <v>0</v>
          </cell>
          <cell r="AC149">
            <v>277.56000000000023</v>
          </cell>
          <cell r="AD149">
            <v>228.8700000000002</v>
          </cell>
          <cell r="AE149">
            <v>8543.0500000000084</v>
          </cell>
          <cell r="AG149">
            <v>7545.6576664247623</v>
          </cell>
          <cell r="AH149">
            <v>997.39233357524608</v>
          </cell>
          <cell r="AI149">
            <v>0.11674897531622139</v>
          </cell>
        </row>
        <row r="150">
          <cell r="E150">
            <v>2203</v>
          </cell>
          <cell r="F150" t="str">
            <v>Totley Primary School</v>
          </cell>
          <cell r="G150">
            <v>0</v>
          </cell>
          <cell r="H150">
            <v>0</v>
          </cell>
          <cell r="I150">
            <v>4.78468899521531E-3</v>
          </cell>
          <cell r="J150">
            <v>0</v>
          </cell>
          <cell r="K150">
            <v>4.78468899521531E-3</v>
          </cell>
          <cell r="L150">
            <v>0</v>
          </cell>
          <cell r="M150">
            <v>0.99043062200956899</v>
          </cell>
          <cell r="N150">
            <v>0.99999999999999967</v>
          </cell>
          <cell r="P150">
            <v>0</v>
          </cell>
          <cell r="Q150">
            <v>0</v>
          </cell>
          <cell r="R150">
            <v>1.9999999999999996</v>
          </cell>
          <cell r="S150">
            <v>0</v>
          </cell>
          <cell r="T150">
            <v>1.9999999999999996</v>
          </cell>
          <cell r="U150">
            <v>0</v>
          </cell>
          <cell r="V150">
            <v>413.99999999999983</v>
          </cell>
          <cell r="W150">
            <v>418</v>
          </cell>
          <cell r="Y150">
            <v>0</v>
          </cell>
          <cell r="Z150">
            <v>0</v>
          </cell>
          <cell r="AA150">
            <v>954.67999999999972</v>
          </cell>
          <cell r="AB150">
            <v>0</v>
          </cell>
          <cell r="AC150">
            <v>555.11999999999989</v>
          </cell>
          <cell r="AD150">
            <v>0</v>
          </cell>
          <cell r="AE150">
            <v>1509.7999999999997</v>
          </cell>
          <cell r="AG150">
            <v>553.47019026573446</v>
          </cell>
          <cell r="AH150">
            <v>956.32980973426527</v>
          </cell>
          <cell r="AI150">
            <v>0.6334148958367104</v>
          </cell>
        </row>
        <row r="151">
          <cell r="E151">
            <v>2351</v>
          </cell>
          <cell r="F151" t="str">
            <v>Walkley Primary School</v>
          </cell>
          <cell r="G151">
            <v>9.6852300242130807E-3</v>
          </cell>
          <cell r="H151">
            <v>6.0532687651331699E-2</v>
          </cell>
          <cell r="I151">
            <v>7.2639225181598101E-3</v>
          </cell>
          <cell r="J151">
            <v>0.15496368038740899</v>
          </cell>
          <cell r="K151">
            <v>0.25181598062954003</v>
          </cell>
          <cell r="L151">
            <v>7.0217917675544805E-2</v>
          </cell>
          <cell r="M151">
            <v>0.445520581113801</v>
          </cell>
          <cell r="N151">
            <v>0.99999999999999933</v>
          </cell>
          <cell r="P151">
            <v>4.0000000000000027</v>
          </cell>
          <cell r="Q151">
            <v>24.999999999999993</v>
          </cell>
          <cell r="R151">
            <v>3.0000000000000018</v>
          </cell>
          <cell r="S151">
            <v>63.999999999999915</v>
          </cell>
          <cell r="T151">
            <v>104.00000000000003</v>
          </cell>
          <cell r="U151">
            <v>29.000000000000004</v>
          </cell>
          <cell r="V151">
            <v>183.9999999999998</v>
          </cell>
          <cell r="W151">
            <v>413</v>
          </cell>
          <cell r="Y151">
            <v>2669.0000000000018</v>
          </cell>
          <cell r="Z151">
            <v>12663.999999999996</v>
          </cell>
          <cell r="AA151">
            <v>1432.0200000000007</v>
          </cell>
          <cell r="AB151">
            <v>27736.959999999963</v>
          </cell>
          <cell r="AC151">
            <v>28866.240000000009</v>
          </cell>
          <cell r="AD151">
            <v>6637.2300000000014</v>
          </cell>
          <cell r="AE151">
            <v>80005.449999999968</v>
          </cell>
          <cell r="AG151">
            <v>76791.561398536083</v>
          </cell>
          <cell r="AH151">
            <v>3213.8886014638847</v>
          </cell>
          <cell r="AI151">
            <v>4.0170870877720033E-2</v>
          </cell>
        </row>
        <row r="152">
          <cell r="E152">
            <v>3432</v>
          </cell>
          <cell r="F152" t="str">
            <v>Watercliffe Meadow Community Primary School</v>
          </cell>
          <cell r="G152">
            <v>0.33902439024390202</v>
          </cell>
          <cell r="H152">
            <v>0.33170731707317103</v>
          </cell>
          <cell r="I152">
            <v>0.16585365853658501</v>
          </cell>
          <cell r="J152">
            <v>2.4390243902438998E-3</v>
          </cell>
          <cell r="K152">
            <v>0.129268292682927</v>
          </cell>
          <cell r="L152">
            <v>2.4390243902438998E-3</v>
          </cell>
          <cell r="M152">
            <v>2.92682926829268E-2</v>
          </cell>
          <cell r="N152">
            <v>0.99999999999999978</v>
          </cell>
          <cell r="P152">
            <v>138.99999999999983</v>
          </cell>
          <cell r="Q152">
            <v>136.00000000000011</v>
          </cell>
          <cell r="R152">
            <v>67.999999999999858</v>
          </cell>
          <cell r="S152">
            <v>0.99999999999999889</v>
          </cell>
          <cell r="T152">
            <v>53.000000000000071</v>
          </cell>
          <cell r="U152">
            <v>0.99999999999999889</v>
          </cell>
          <cell r="V152">
            <v>11.999999999999988</v>
          </cell>
          <cell r="W152">
            <v>410</v>
          </cell>
          <cell r="Y152">
            <v>92747.749999999884</v>
          </cell>
          <cell r="Z152">
            <v>68892.160000000062</v>
          </cell>
          <cell r="AA152">
            <v>32459.11999999993</v>
          </cell>
          <cell r="AB152">
            <v>433.38999999999953</v>
          </cell>
          <cell r="AC152">
            <v>14710.68000000002</v>
          </cell>
          <cell r="AD152">
            <v>228.86999999999975</v>
          </cell>
          <cell r="AE152">
            <v>209471.96999999991</v>
          </cell>
          <cell r="AG152">
            <v>203516.81496271314</v>
          </cell>
          <cell r="AH152">
            <v>5955.1550372867787</v>
          </cell>
          <cell r="AI152">
            <v>2.8429364736899075E-2</v>
          </cell>
        </row>
        <row r="153">
          <cell r="E153">
            <v>2319</v>
          </cell>
          <cell r="F153" t="str">
            <v>Waterthorpe Infant School</v>
          </cell>
          <cell r="G153">
            <v>9.3457943925233603E-3</v>
          </cell>
          <cell r="H153">
            <v>0.121495327102804</v>
          </cell>
          <cell r="I153">
            <v>9.3457943925233603E-3</v>
          </cell>
          <cell r="J153">
            <v>0.15887850467289699</v>
          </cell>
          <cell r="K153">
            <v>5.60747663551402E-2</v>
          </cell>
          <cell r="L153">
            <v>7.4766355140186896E-2</v>
          </cell>
          <cell r="M153">
            <v>0.57009345794392496</v>
          </cell>
          <cell r="N153">
            <v>0.99999999999999978</v>
          </cell>
          <cell r="P153">
            <v>0.99999999999999956</v>
          </cell>
          <cell r="Q153">
            <v>13.000000000000028</v>
          </cell>
          <cell r="R153">
            <v>0.99999999999999956</v>
          </cell>
          <cell r="S153">
            <v>16.999999999999979</v>
          </cell>
          <cell r="T153">
            <v>6.0000000000000018</v>
          </cell>
          <cell r="U153">
            <v>7.9999999999999982</v>
          </cell>
          <cell r="V153">
            <v>60.999999999999972</v>
          </cell>
          <cell r="W153">
            <v>107</v>
          </cell>
          <cell r="Y153">
            <v>667.24999999999966</v>
          </cell>
          <cell r="Z153">
            <v>6585.2800000000143</v>
          </cell>
          <cell r="AA153">
            <v>477.33999999999975</v>
          </cell>
          <cell r="AB153">
            <v>7367.6299999999901</v>
          </cell>
          <cell r="AC153">
            <v>1665.3600000000006</v>
          </cell>
          <cell r="AD153">
            <v>1830.9599999999996</v>
          </cell>
          <cell r="AE153">
            <v>18593.820000000003</v>
          </cell>
          <cell r="AG153">
            <v>22022.287570573408</v>
          </cell>
          <cell r="AH153">
            <v>-3428.4675705734044</v>
          </cell>
          <cell r="AI153">
            <v>-0.18438747769814937</v>
          </cell>
        </row>
        <row r="154">
          <cell r="E154">
            <v>2352</v>
          </cell>
          <cell r="F154" t="str">
            <v>Westways Primary School</v>
          </cell>
          <cell r="G154">
            <v>3.4482758620689698E-3</v>
          </cell>
          <cell r="H154">
            <v>5.6896551724137899E-2</v>
          </cell>
          <cell r="I154">
            <v>1.20689655172414E-2</v>
          </cell>
          <cell r="J154">
            <v>1.20689655172414E-2</v>
          </cell>
          <cell r="K154">
            <v>0.1</v>
          </cell>
          <cell r="L154">
            <v>1.37931034482759E-2</v>
          </cell>
          <cell r="M154">
            <v>0.80172413793103403</v>
          </cell>
          <cell r="N154">
            <v>0.99999999999999956</v>
          </cell>
          <cell r="P154">
            <v>2.0000000000000027</v>
          </cell>
          <cell r="Q154">
            <v>32.999999999999979</v>
          </cell>
          <cell r="R154">
            <v>7.0000000000000115</v>
          </cell>
          <cell r="S154">
            <v>7.0000000000000115</v>
          </cell>
          <cell r="T154">
            <v>58</v>
          </cell>
          <cell r="U154">
            <v>8.0000000000000213</v>
          </cell>
          <cell r="V154">
            <v>464.99999999999972</v>
          </cell>
          <cell r="W154">
            <v>580</v>
          </cell>
          <cell r="Y154">
            <v>1334.5000000000018</v>
          </cell>
          <cell r="Z154">
            <v>16716.479999999989</v>
          </cell>
          <cell r="AA154">
            <v>3341.3800000000051</v>
          </cell>
          <cell r="AB154">
            <v>3033.730000000005</v>
          </cell>
          <cell r="AC154">
            <v>16098.48</v>
          </cell>
          <cell r="AD154">
            <v>1830.9600000000048</v>
          </cell>
          <cell r="AE154">
            <v>42355.53</v>
          </cell>
          <cell r="AG154">
            <v>46132.225858815815</v>
          </cell>
          <cell r="AH154">
            <v>-3776.6958588158159</v>
          </cell>
          <cell r="AI154">
            <v>-8.9166535250906218E-2</v>
          </cell>
        </row>
        <row r="155">
          <cell r="E155">
            <v>2311</v>
          </cell>
          <cell r="F155" t="str">
            <v>Wharncliffe Side Primary School</v>
          </cell>
          <cell r="G155">
            <v>8.0645161290322596E-3</v>
          </cell>
          <cell r="H155">
            <v>1.6129032258064498E-2</v>
          </cell>
          <cell r="I155">
            <v>8.0645161290322596E-3</v>
          </cell>
          <cell r="J155">
            <v>2.4193548387096801E-2</v>
          </cell>
          <cell r="K155">
            <v>1.6129032258064498E-2</v>
          </cell>
          <cell r="L155">
            <v>0.61290322580645196</v>
          </cell>
          <cell r="M155">
            <v>0.31451612903225801</v>
          </cell>
          <cell r="N155">
            <v>1.0000000000000002</v>
          </cell>
          <cell r="P155">
            <v>1.0000000000000002</v>
          </cell>
          <cell r="Q155">
            <v>1.9999999999999978</v>
          </cell>
          <cell r="R155">
            <v>1.0000000000000002</v>
          </cell>
          <cell r="S155">
            <v>3.0000000000000036</v>
          </cell>
          <cell r="T155">
            <v>1.9999999999999978</v>
          </cell>
          <cell r="U155">
            <v>76.000000000000043</v>
          </cell>
          <cell r="V155">
            <v>38.999999999999993</v>
          </cell>
          <cell r="W155">
            <v>124</v>
          </cell>
          <cell r="Y155">
            <v>667.25000000000011</v>
          </cell>
          <cell r="Z155">
            <v>1013.1199999999989</v>
          </cell>
          <cell r="AA155">
            <v>477.34000000000009</v>
          </cell>
          <cell r="AB155">
            <v>1300.1700000000014</v>
          </cell>
          <cell r="AC155">
            <v>555.11999999999944</v>
          </cell>
          <cell r="AD155">
            <v>17394.12000000001</v>
          </cell>
          <cell r="AE155">
            <v>21407.12000000001</v>
          </cell>
          <cell r="AG155">
            <v>25080.938622041933</v>
          </cell>
          <cell r="AH155">
            <v>-3673.8186220419229</v>
          </cell>
          <cell r="AI155">
            <v>-0.17161666875515816</v>
          </cell>
        </row>
        <row r="156">
          <cell r="E156">
            <v>2040</v>
          </cell>
          <cell r="F156" t="str">
            <v>Whiteways Primary School</v>
          </cell>
          <cell r="G156">
            <v>3.5175879396984903E-2</v>
          </cell>
          <cell r="H156">
            <v>9.2964824120603001E-2</v>
          </cell>
          <cell r="I156">
            <v>0.447236180904523</v>
          </cell>
          <cell r="J156">
            <v>1.2562814070351799E-2</v>
          </cell>
          <cell r="K156">
            <v>0.314070351758794</v>
          </cell>
          <cell r="L156">
            <v>6.2814070351758802E-2</v>
          </cell>
          <cell r="M156">
            <v>3.5175879396984903E-2</v>
          </cell>
          <cell r="N156">
            <v>1.0000000000000004</v>
          </cell>
          <cell r="P156">
            <v>14.035175879396977</v>
          </cell>
          <cell r="Q156">
            <v>37.0929648241206</v>
          </cell>
          <cell r="R156">
            <v>178.44723618090467</v>
          </cell>
          <cell r="S156">
            <v>5.0125628140703675</v>
          </cell>
          <cell r="T156">
            <v>125.3140703517588</v>
          </cell>
          <cell r="U156">
            <v>25.062814070351763</v>
          </cell>
          <cell r="V156">
            <v>14.035175879396977</v>
          </cell>
          <cell r="W156">
            <v>399</v>
          </cell>
          <cell r="Y156">
            <v>9364.971105527633</v>
          </cell>
          <cell r="Z156">
            <v>18789.812261306532</v>
          </cell>
          <cell r="AA156">
            <v>85180.003718593027</v>
          </cell>
          <cell r="AB156">
            <v>2172.3945979899563</v>
          </cell>
          <cell r="AC156">
            <v>34782.173366834169</v>
          </cell>
          <cell r="AD156">
            <v>5736.1262562814081</v>
          </cell>
          <cell r="AE156">
            <v>156025.48130653275</v>
          </cell>
          <cell r="AG156">
            <v>152868.05584107168</v>
          </cell>
          <cell r="AH156">
            <v>3157.4254654610704</v>
          </cell>
          <cell r="AI156">
            <v>2.0236601348839228E-2</v>
          </cell>
        </row>
        <row r="157">
          <cell r="E157">
            <v>2027</v>
          </cell>
          <cell r="F157" t="str">
            <v>Wincobank Nursery and Infant Academy</v>
          </cell>
          <cell r="G157">
            <v>1.6528925619834701E-2</v>
          </cell>
          <cell r="H157">
            <v>0.30578512396694202</v>
          </cell>
          <cell r="I157">
            <v>3.3057851239669402E-2</v>
          </cell>
          <cell r="J157">
            <v>8.2644628099173608E-3</v>
          </cell>
          <cell r="K157">
            <v>6.6115702479338803E-2</v>
          </cell>
          <cell r="L157">
            <v>0.28925619834710697</v>
          </cell>
          <cell r="M157">
            <v>0.28099173553718998</v>
          </cell>
          <cell r="N157">
            <v>0.99999999999999933</v>
          </cell>
          <cell r="P157">
            <v>1.9999999999999989</v>
          </cell>
          <cell r="Q157">
            <v>36.999999999999986</v>
          </cell>
          <cell r="R157">
            <v>3.9999999999999978</v>
          </cell>
          <cell r="S157">
            <v>1.0000000000000007</v>
          </cell>
          <cell r="T157">
            <v>7.9999999999999956</v>
          </cell>
          <cell r="U157">
            <v>34.999999999999943</v>
          </cell>
          <cell r="V157">
            <v>33.999999999999986</v>
          </cell>
          <cell r="W157">
            <v>121</v>
          </cell>
          <cell r="Y157">
            <v>1334.4999999999993</v>
          </cell>
          <cell r="Z157">
            <v>18742.719999999994</v>
          </cell>
          <cell r="AA157">
            <v>1909.3599999999988</v>
          </cell>
          <cell r="AB157">
            <v>433.39000000000027</v>
          </cell>
          <cell r="AC157">
            <v>2220.4799999999987</v>
          </cell>
          <cell r="AD157">
            <v>8010.4499999999871</v>
          </cell>
          <cell r="AE157">
            <v>32650.89999999998</v>
          </cell>
          <cell r="AG157">
            <v>33955.881672969648</v>
          </cell>
          <cell r="AH157">
            <v>-1304.9816729696686</v>
          </cell>
          <cell r="AI157">
            <v>-3.996770909744201E-2</v>
          </cell>
        </row>
        <row r="158">
          <cell r="E158">
            <v>2361</v>
          </cell>
          <cell r="F158" t="str">
            <v>Windmill Hill Primary School</v>
          </cell>
          <cell r="G158">
            <v>1.0752688172042999E-2</v>
          </cell>
          <cell r="H158">
            <v>6.4516129032258104E-2</v>
          </cell>
          <cell r="I158">
            <v>7.1684587813620098E-3</v>
          </cell>
          <cell r="J158">
            <v>1.4336917562724E-2</v>
          </cell>
          <cell r="K158">
            <v>0.21146953405017899</v>
          </cell>
          <cell r="L158">
            <v>1.0752688172042999E-2</v>
          </cell>
          <cell r="M158">
            <v>0.681003584229391</v>
          </cell>
          <cell r="N158">
            <v>1</v>
          </cell>
          <cell r="P158">
            <v>2.9999999999999969</v>
          </cell>
          <cell r="Q158">
            <v>18.000000000000011</v>
          </cell>
          <cell r="R158">
            <v>2.0000000000000009</v>
          </cell>
          <cell r="S158">
            <v>3.999999999999996</v>
          </cell>
          <cell r="T158">
            <v>58.999999999999936</v>
          </cell>
          <cell r="U158">
            <v>2.9999999999999969</v>
          </cell>
          <cell r="V158">
            <v>190.00000000000009</v>
          </cell>
          <cell r="W158">
            <v>279</v>
          </cell>
          <cell r="Y158">
            <v>2001.749999999998</v>
          </cell>
          <cell r="Z158">
            <v>9118.0800000000054</v>
          </cell>
          <cell r="AA158">
            <v>954.6800000000004</v>
          </cell>
          <cell r="AB158">
            <v>1733.5599999999981</v>
          </cell>
          <cell r="AC158">
            <v>16376.039999999983</v>
          </cell>
          <cell r="AD158">
            <v>686.60999999999933</v>
          </cell>
          <cell r="AE158">
            <v>30870.719999999987</v>
          </cell>
          <cell r="AG158">
            <v>31246.790741668945</v>
          </cell>
          <cell r="AH158">
            <v>-376.07074166895836</v>
          </cell>
          <cell r="AI158">
            <v>-1.2182117607524494E-2</v>
          </cell>
        </row>
        <row r="159">
          <cell r="E159">
            <v>2043</v>
          </cell>
          <cell r="F159" t="str">
            <v>Wisewood Community Primary School</v>
          </cell>
          <cell r="G159">
            <v>2.4390243902439001E-2</v>
          </cell>
          <cell r="H159">
            <v>5.4878048780487798E-2</v>
          </cell>
          <cell r="I159">
            <v>0.15243902439024401</v>
          </cell>
          <cell r="J159">
            <v>6.0975609756097598E-3</v>
          </cell>
          <cell r="K159">
            <v>1.8292682926829298E-2</v>
          </cell>
          <cell r="L159">
            <v>0.15853658536585399</v>
          </cell>
          <cell r="M159">
            <v>0.58536585365853699</v>
          </cell>
          <cell r="N159">
            <v>1.0000000000000009</v>
          </cell>
          <cell r="P159">
            <v>3.999999999999996</v>
          </cell>
          <cell r="Q159">
            <v>8.9999999999999982</v>
          </cell>
          <cell r="R159">
            <v>25.000000000000018</v>
          </cell>
          <cell r="S159">
            <v>1.0000000000000007</v>
          </cell>
          <cell r="T159">
            <v>3.0000000000000049</v>
          </cell>
          <cell r="U159">
            <v>26.000000000000053</v>
          </cell>
          <cell r="V159">
            <v>96.000000000000071</v>
          </cell>
          <cell r="W159">
            <v>164</v>
          </cell>
          <cell r="Y159">
            <v>2668.9999999999973</v>
          </cell>
          <cell r="Z159">
            <v>4559.0399999999991</v>
          </cell>
          <cell r="AA159">
            <v>11933.500000000007</v>
          </cell>
          <cell r="AB159">
            <v>433.39000000000027</v>
          </cell>
          <cell r="AC159">
            <v>832.68000000000131</v>
          </cell>
          <cell r="AD159">
            <v>5950.6200000000126</v>
          </cell>
          <cell r="AE159">
            <v>26378.230000000018</v>
          </cell>
          <cell r="AG159">
            <v>25833.463880736548</v>
          </cell>
          <cell r="AH159">
            <v>544.76611926346959</v>
          </cell>
          <cell r="AI159">
            <v>2.0652110443478172E-2</v>
          </cell>
        </row>
        <row r="160">
          <cell r="E160">
            <v>2139</v>
          </cell>
          <cell r="F160" t="str">
            <v>Woodhouse West Primary School</v>
          </cell>
          <cell r="G160">
            <v>4.0650406504064998E-2</v>
          </cell>
          <cell r="H160">
            <v>0.233062330623306</v>
          </cell>
          <cell r="I160">
            <v>0.29539295392953901</v>
          </cell>
          <cell r="J160">
            <v>3.2520325203252001E-2</v>
          </cell>
          <cell r="K160">
            <v>4.3360433604336002E-2</v>
          </cell>
          <cell r="L160">
            <v>0.233062330623306</v>
          </cell>
          <cell r="M160">
            <v>0.12195121951219499</v>
          </cell>
          <cell r="N160">
            <v>0.99999999999999889</v>
          </cell>
          <cell r="P160">
            <v>15.040650406504049</v>
          </cell>
          <cell r="Q160">
            <v>86.233062330623227</v>
          </cell>
          <cell r="R160">
            <v>109.29539295392944</v>
          </cell>
          <cell r="S160">
            <v>12.03252032520324</v>
          </cell>
          <cell r="T160">
            <v>16.04336043360432</v>
          </cell>
          <cell r="U160">
            <v>86.233062330623227</v>
          </cell>
          <cell r="V160">
            <v>45.121951219512148</v>
          </cell>
          <cell r="W160">
            <v>370</v>
          </cell>
          <cell r="Y160">
            <v>10035.873983739826</v>
          </cell>
          <cell r="Z160">
            <v>43682.220054200501</v>
          </cell>
          <cell r="AA160">
            <v>52171.062872628674</v>
          </cell>
          <cell r="AB160">
            <v>5214.7739837398321</v>
          </cell>
          <cell r="AC160">
            <v>4452.995121951215</v>
          </cell>
          <cell r="AD160">
            <v>19736.160975609739</v>
          </cell>
          <cell r="AE160">
            <v>135293.08699186979</v>
          </cell>
          <cell r="AG160">
            <v>130327.66480257334</v>
          </cell>
          <cell r="AH160">
            <v>4965.4221892964415</v>
          </cell>
          <cell r="AI160">
            <v>3.6701226202302782E-2</v>
          </cell>
        </row>
        <row r="161">
          <cell r="E161">
            <v>2034</v>
          </cell>
          <cell r="F161" t="str">
            <v>Woodlands Primary School</v>
          </cell>
          <cell r="G161">
            <v>0.296296296296296</v>
          </cell>
          <cell r="H161">
            <v>0.36296296296296299</v>
          </cell>
          <cell r="I161">
            <v>0.234567901234568</v>
          </cell>
          <cell r="J161">
            <v>1.72839506172839E-2</v>
          </cell>
          <cell r="K161">
            <v>4.9382716049382698E-3</v>
          </cell>
          <cell r="L161">
            <v>0</v>
          </cell>
          <cell r="M161">
            <v>8.3950617283950604E-2</v>
          </cell>
          <cell r="N161">
            <v>0.99999999999999989</v>
          </cell>
          <cell r="P161">
            <v>119.99999999999989</v>
          </cell>
          <cell r="Q161">
            <v>147</v>
          </cell>
          <cell r="R161">
            <v>95.000000000000043</v>
          </cell>
          <cell r="S161">
            <v>6.9999999999999796</v>
          </cell>
          <cell r="T161">
            <v>1.9999999999999993</v>
          </cell>
          <cell r="U161">
            <v>0</v>
          </cell>
          <cell r="V161">
            <v>33.999999999999993</v>
          </cell>
          <cell r="W161">
            <v>405</v>
          </cell>
          <cell r="Y161">
            <v>80069.999999999927</v>
          </cell>
          <cell r="Z161">
            <v>74464.320000000007</v>
          </cell>
          <cell r="AA161">
            <v>45347.300000000017</v>
          </cell>
          <cell r="AB161">
            <v>3033.7299999999909</v>
          </cell>
          <cell r="AC161">
            <v>555.11999999999978</v>
          </cell>
          <cell r="AD161">
            <v>0</v>
          </cell>
          <cell r="AE161">
            <v>203470.46999999994</v>
          </cell>
          <cell r="AG161">
            <v>201773.86936354297</v>
          </cell>
          <cell r="AH161">
            <v>1696.6006364569766</v>
          </cell>
          <cell r="AI161">
            <v>8.3383138420871448E-3</v>
          </cell>
        </row>
        <row r="162">
          <cell r="E162">
            <v>2324</v>
          </cell>
          <cell r="F162" t="str">
            <v>Woodseats Primary School</v>
          </cell>
          <cell r="G162">
            <v>1.5789473684210499E-2</v>
          </cell>
          <cell r="H162">
            <v>0.15</v>
          </cell>
          <cell r="I162">
            <v>8.9473684210526302E-2</v>
          </cell>
          <cell r="J162">
            <v>1.3157894736842099E-2</v>
          </cell>
          <cell r="K162">
            <v>7.3684210526315796E-2</v>
          </cell>
          <cell r="L162">
            <v>0.105263157894737</v>
          </cell>
          <cell r="M162">
            <v>0.55263157894736803</v>
          </cell>
          <cell r="N162">
            <v>0.99999999999999978</v>
          </cell>
          <cell r="P162">
            <v>5.9999999999999893</v>
          </cell>
          <cell r="Q162">
            <v>57</v>
          </cell>
          <cell r="R162">
            <v>33.999999999999993</v>
          </cell>
          <cell r="S162">
            <v>4.9999999999999973</v>
          </cell>
          <cell r="T162">
            <v>28.000000000000004</v>
          </cell>
          <cell r="U162">
            <v>40.000000000000064</v>
          </cell>
          <cell r="V162">
            <v>209.99999999999986</v>
          </cell>
          <cell r="W162">
            <v>380</v>
          </cell>
          <cell r="Y162">
            <v>4003.4999999999927</v>
          </cell>
          <cell r="Z162">
            <v>28873.920000000002</v>
          </cell>
          <cell r="AA162">
            <v>16229.559999999996</v>
          </cell>
          <cell r="AB162">
            <v>2166.9499999999989</v>
          </cell>
          <cell r="AC162">
            <v>7771.6800000000012</v>
          </cell>
          <cell r="AD162">
            <v>9154.8000000000156</v>
          </cell>
          <cell r="AE162">
            <v>68200.41</v>
          </cell>
          <cell r="AG162">
            <v>67178.658093920661</v>
          </cell>
          <cell r="AH162">
            <v>1021.751906079342</v>
          </cell>
          <cell r="AI162">
            <v>1.4981609437235669E-2</v>
          </cell>
        </row>
        <row r="163">
          <cell r="E163">
            <v>2327</v>
          </cell>
          <cell r="F163" t="str">
            <v>Woodthorpe Primary School</v>
          </cell>
          <cell r="G163">
            <v>0.43069306930693102</v>
          </cell>
          <cell r="H163">
            <v>0.183168316831683</v>
          </cell>
          <cell r="I163">
            <v>4.9504950495049497E-3</v>
          </cell>
          <cell r="J163">
            <v>0.25742574257425699</v>
          </cell>
          <cell r="K163">
            <v>4.2079207920792103E-2</v>
          </cell>
          <cell r="L163">
            <v>4.7029702970297002E-2</v>
          </cell>
          <cell r="M163">
            <v>3.4653465346534698E-2</v>
          </cell>
          <cell r="N163">
            <v>0.99999999999999967</v>
          </cell>
          <cell r="P163">
            <v>174.00000000000014</v>
          </cell>
          <cell r="Q163">
            <v>73.999999999999929</v>
          </cell>
          <cell r="R163">
            <v>1.9999999999999998</v>
          </cell>
          <cell r="S163">
            <v>103.99999999999983</v>
          </cell>
          <cell r="T163">
            <v>17.000000000000011</v>
          </cell>
          <cell r="U163">
            <v>18.999999999999989</v>
          </cell>
          <cell r="V163">
            <v>14.000000000000018</v>
          </cell>
          <cell r="W163">
            <v>404</v>
          </cell>
          <cell r="Y163">
            <v>116101.5000000001</v>
          </cell>
          <cell r="Z163">
            <v>37485.439999999966</v>
          </cell>
          <cell r="AA163">
            <v>954.67999999999984</v>
          </cell>
          <cell r="AB163">
            <v>45072.559999999925</v>
          </cell>
          <cell r="AC163">
            <v>4718.5200000000032</v>
          </cell>
          <cell r="AD163">
            <v>4348.5299999999979</v>
          </cell>
          <cell r="AE163">
            <v>208681.22999999998</v>
          </cell>
          <cell r="AG163">
            <v>208158.19655827468</v>
          </cell>
          <cell r="AH163">
            <v>523.03344172530342</v>
          </cell>
          <cell r="AI163">
            <v>2.5063751144523321E-3</v>
          </cell>
        </row>
        <row r="164">
          <cell r="E164">
            <v>2321</v>
          </cell>
          <cell r="F164" t="str">
            <v>Wybourn Community Primary &amp; Nursery School</v>
          </cell>
          <cell r="G164">
            <v>0.284064665127021</v>
          </cell>
          <cell r="H164">
            <v>0.54734411085450396</v>
          </cell>
          <cell r="I164">
            <v>3.4642032332563501E-2</v>
          </cell>
          <cell r="J164">
            <v>9.2378752886835992E-3</v>
          </cell>
          <cell r="K164">
            <v>5.08083140877598E-2</v>
          </cell>
          <cell r="L164">
            <v>1.8475750577367198E-2</v>
          </cell>
          <cell r="M164">
            <v>5.5427251732101598E-2</v>
          </cell>
          <cell r="N164">
            <v>1.0000000000000004</v>
          </cell>
          <cell r="P164">
            <v>123.0000000000001</v>
          </cell>
          <cell r="Q164">
            <v>237.00000000000023</v>
          </cell>
          <cell r="R164">
            <v>14.999999999999996</v>
          </cell>
          <cell r="S164">
            <v>3.9999999999999982</v>
          </cell>
          <cell r="T164">
            <v>21.999999999999993</v>
          </cell>
          <cell r="U164">
            <v>7.9999999999999964</v>
          </cell>
          <cell r="V164">
            <v>23.999999999999993</v>
          </cell>
          <cell r="W164">
            <v>433</v>
          </cell>
          <cell r="Y164">
            <v>82071.750000000073</v>
          </cell>
          <cell r="Z164">
            <v>120054.72000000012</v>
          </cell>
          <cell r="AA164">
            <v>7160.0999999999976</v>
          </cell>
          <cell r="AB164">
            <v>1733.5599999999993</v>
          </cell>
          <cell r="AC164">
            <v>6106.3199999999979</v>
          </cell>
          <cell r="AD164">
            <v>1830.9599999999991</v>
          </cell>
          <cell r="AE164">
            <v>218957.41000000021</v>
          </cell>
          <cell r="AG164">
            <v>212095.60291183213</v>
          </cell>
          <cell r="AH164">
            <v>6861.807088168076</v>
          </cell>
          <cell r="AI164">
            <v>3.133854701774226E-2</v>
          </cell>
        </row>
        <row r="165">
          <cell r="E165">
            <v>4014</v>
          </cell>
          <cell r="F165" t="str">
            <v>Astrea Academy</v>
          </cell>
          <cell r="G165">
            <v>4.0358744394618798E-2</v>
          </cell>
          <cell r="H165">
            <v>0.20627802690583</v>
          </cell>
          <cell r="I165">
            <v>0.42600896860986498</v>
          </cell>
          <cell r="J165">
            <v>8.9686098654708502E-3</v>
          </cell>
          <cell r="K165">
            <v>0.18834080717488799</v>
          </cell>
          <cell r="L165">
            <v>0</v>
          </cell>
          <cell r="M165">
            <v>0.13004484304932701</v>
          </cell>
          <cell r="N165">
            <v>0.99999999999999978</v>
          </cell>
          <cell r="P165">
            <v>8.9999999999999911</v>
          </cell>
          <cell r="Q165">
            <v>46.000000000000092</v>
          </cell>
          <cell r="R165">
            <v>94.999999999999886</v>
          </cell>
          <cell r="S165">
            <v>1.9999999999999996</v>
          </cell>
          <cell r="T165">
            <v>42.000000000000021</v>
          </cell>
          <cell r="U165">
            <v>0</v>
          </cell>
          <cell r="V165">
            <v>28.999999999999922</v>
          </cell>
          <cell r="W165">
            <v>223</v>
          </cell>
          <cell r="Y165">
            <v>6005.2499999999936</v>
          </cell>
          <cell r="Z165">
            <v>23301.760000000046</v>
          </cell>
          <cell r="AA165">
            <v>45347.299999999945</v>
          </cell>
          <cell r="AB165">
            <v>866.77999999999975</v>
          </cell>
          <cell r="AC165">
            <v>11657.520000000006</v>
          </cell>
          <cell r="AD165">
            <v>0</v>
          </cell>
          <cell r="AE165">
            <v>87178.609999999986</v>
          </cell>
          <cell r="AG165">
            <v>99664.037788163565</v>
          </cell>
          <cell r="AH165">
            <v>-12485.427788163579</v>
          </cell>
          <cell r="AI165">
            <v>-0.14321664211167831</v>
          </cell>
        </row>
        <row r="166">
          <cell r="E166">
            <v>4225</v>
          </cell>
          <cell r="F166" t="str">
            <v>Hinde House 3-16 School</v>
          </cell>
          <cell r="G166">
            <v>0.17433414043583501</v>
          </cell>
          <cell r="H166">
            <v>0.51331719128329301</v>
          </cell>
          <cell r="I166">
            <v>0.19612590799031501</v>
          </cell>
          <cell r="J166">
            <v>2.4213075060532702E-3</v>
          </cell>
          <cell r="K166">
            <v>7.2639225181598101E-3</v>
          </cell>
          <cell r="L166">
            <v>2.17917675544794E-2</v>
          </cell>
          <cell r="M166">
            <v>8.4745762711864403E-2</v>
          </cell>
          <cell r="N166">
            <v>0.99999999999999989</v>
          </cell>
          <cell r="P166">
            <v>72.523002421307368</v>
          </cell>
          <cell r="Q166">
            <v>213.53995157384989</v>
          </cell>
          <cell r="R166">
            <v>81.58837772397105</v>
          </cell>
          <cell r="S166">
            <v>1.0072639225181603</v>
          </cell>
          <cell r="T166">
            <v>3.0217917675544812</v>
          </cell>
          <cell r="U166">
            <v>9.0653753026634298</v>
          </cell>
          <cell r="V166">
            <v>35.254237288135592</v>
          </cell>
          <cell r="W166">
            <v>416</v>
          </cell>
          <cell r="Y166">
            <v>48390.973365617341</v>
          </cell>
          <cell r="Z166">
            <v>108170.79786924941</v>
          </cell>
          <cell r="AA166">
            <v>38945.396222760341</v>
          </cell>
          <cell r="AB166">
            <v>436.53811138014549</v>
          </cell>
          <cell r="AC166">
            <v>838.72852300242175</v>
          </cell>
          <cell r="AD166">
            <v>2074.7924455205793</v>
          </cell>
          <cell r="AE166">
            <v>198857.22653753025</v>
          </cell>
          <cell r="AG166">
            <v>195496.35220552894</v>
          </cell>
          <cell r="AH166">
            <v>3360.8743320013164</v>
          </cell>
          <cell r="AI166">
            <v>1.690094139660054E-2</v>
          </cell>
        </row>
        <row r="167">
          <cell r="E167">
            <v>4005</v>
          </cell>
          <cell r="F167" t="str">
            <v>Oasis Academy Don Valley</v>
          </cell>
          <cell r="G167">
            <v>5.7213930348258703E-2</v>
          </cell>
          <cell r="H167">
            <v>0.55472636815920395</v>
          </cell>
          <cell r="I167">
            <v>4.47761194029851E-2</v>
          </cell>
          <cell r="J167">
            <v>0.241293532338308</v>
          </cell>
          <cell r="K167">
            <v>6.9651741293532299E-2</v>
          </cell>
          <cell r="L167">
            <v>0</v>
          </cell>
          <cell r="M167">
            <v>3.23383084577114E-2</v>
          </cell>
          <cell r="N167">
            <v>0.99999999999999933</v>
          </cell>
          <cell r="P167">
            <v>23.057213930348258</v>
          </cell>
          <cell r="Q167">
            <v>223.55472636815918</v>
          </cell>
          <cell r="R167">
            <v>18.044776119402997</v>
          </cell>
          <cell r="S167">
            <v>97.241293532338119</v>
          </cell>
          <cell r="T167">
            <v>28.069651741293516</v>
          </cell>
          <cell r="U167">
            <v>0</v>
          </cell>
          <cell r="V167">
            <v>13.032338308457694</v>
          </cell>
          <cell r="W167">
            <v>403</v>
          </cell>
          <cell r="Y167">
            <v>15384.925995024874</v>
          </cell>
          <cell r="Z167">
            <v>113243.88218905471</v>
          </cell>
          <cell r="AA167">
            <v>8613.4934328358268</v>
          </cell>
          <cell r="AB167">
            <v>42143.404203980019</v>
          </cell>
          <cell r="AC167">
            <v>7791.0125373134288</v>
          </cell>
          <cell r="AD167">
            <v>0</v>
          </cell>
          <cell r="AE167">
            <v>187176.71835820886</v>
          </cell>
          <cell r="AG167">
            <v>189563.54016601387</v>
          </cell>
          <cell r="AH167">
            <v>-2386.8218078050122</v>
          </cell>
          <cell r="AI167">
            <v>-1.2751702395151727E-2</v>
          </cell>
        </row>
        <row r="169">
          <cell r="F169" t="str">
            <v>Total Primary</v>
          </cell>
          <cell r="P169">
            <v>3477.9624815474886</v>
          </cell>
          <cell r="Q169">
            <v>8392.874380032732</v>
          </cell>
          <cell r="R169">
            <v>4496.5211035702032</v>
          </cell>
          <cell r="S169">
            <v>2445.7860832568845</v>
          </cell>
          <cell r="T169">
            <v>3618.2317037125545</v>
          </cell>
          <cell r="U169">
            <v>2874.8245475936105</v>
          </cell>
          <cell r="V169">
            <v>18778.799700286534</v>
          </cell>
          <cell r="W169">
            <v>44085</v>
          </cell>
          <cell r="X169">
            <v>0</v>
          </cell>
          <cell r="Y169">
            <v>2320670.4658125616</v>
          </cell>
          <cell r="Z169">
            <v>4251494.4459493821</v>
          </cell>
          <cell r="AA169">
            <v>2146369.3835782004</v>
          </cell>
          <cell r="AB169">
            <v>1059979.2306227018</v>
          </cell>
          <cell r="AC169">
            <v>1004276.3916824569</v>
          </cell>
          <cell r="AD169">
            <v>657961.09420774947</v>
          </cell>
          <cell r="AE169">
            <v>11440751.01185305</v>
          </cell>
          <cell r="AG169">
            <v>11398367.54263128</v>
          </cell>
          <cell r="AH169">
            <v>42383.46922176893</v>
          </cell>
          <cell r="AI169">
            <v>3.7046055086644271E-3</v>
          </cell>
        </row>
        <row r="170">
          <cell r="G170">
            <v>42</v>
          </cell>
          <cell r="H170">
            <v>41</v>
          </cell>
          <cell r="I170">
            <v>40</v>
          </cell>
          <cell r="J170">
            <v>39</v>
          </cell>
          <cell r="K170">
            <v>38</v>
          </cell>
          <cell r="L170">
            <v>37</v>
          </cell>
          <cell r="M170">
            <v>36</v>
          </cell>
          <cell r="AE170">
            <v>-11440751.01185305</v>
          </cell>
        </row>
        <row r="171">
          <cell r="F171" t="str">
            <v>Secondary</v>
          </cell>
        </row>
        <row r="172">
          <cell r="E172">
            <v>4</v>
          </cell>
          <cell r="F172">
            <v>5</v>
          </cell>
          <cell r="G172">
            <v>6</v>
          </cell>
          <cell r="H172">
            <v>7</v>
          </cell>
          <cell r="I172">
            <v>8</v>
          </cell>
          <cell r="J172">
            <v>9</v>
          </cell>
          <cell r="K172">
            <v>10</v>
          </cell>
          <cell r="L172">
            <v>11</v>
          </cell>
          <cell r="M172">
            <v>12</v>
          </cell>
          <cell r="N172">
            <v>13</v>
          </cell>
          <cell r="O172">
            <v>14</v>
          </cell>
          <cell r="P172">
            <v>15</v>
          </cell>
          <cell r="Q172">
            <v>16</v>
          </cell>
          <cell r="R172">
            <v>17</v>
          </cell>
          <cell r="S172">
            <v>18</v>
          </cell>
          <cell r="T172">
            <v>19</v>
          </cell>
          <cell r="U172">
            <v>20</v>
          </cell>
          <cell r="V172">
            <v>21</v>
          </cell>
          <cell r="W172">
            <v>22</v>
          </cell>
          <cell r="X172">
            <v>23</v>
          </cell>
          <cell r="Y172">
            <v>24</v>
          </cell>
          <cell r="Z172">
            <v>25</v>
          </cell>
          <cell r="AA172">
            <v>26</v>
          </cell>
          <cell r="AB172">
            <v>27</v>
          </cell>
          <cell r="AC172">
            <v>28</v>
          </cell>
          <cell r="AD172">
            <v>29</v>
          </cell>
          <cell r="AE172">
            <v>30</v>
          </cell>
        </row>
        <row r="173">
          <cell r="E173">
            <v>5401</v>
          </cell>
          <cell r="F173" t="str">
            <v>All Saints' Catholic High School</v>
          </cell>
          <cell r="G173">
            <v>0.147826086956522</v>
          </cell>
          <cell r="H173">
            <v>0.257971014492754</v>
          </cell>
          <cell r="I173">
            <v>0.101449275362319</v>
          </cell>
          <cell r="J173">
            <v>8.0193236714975802E-2</v>
          </cell>
          <cell r="K173">
            <v>7.8260869565217397E-2</v>
          </cell>
          <cell r="L173">
            <v>5.5072463768115899E-2</v>
          </cell>
          <cell r="M173">
            <v>0.27922705314009699</v>
          </cell>
          <cell r="N173">
            <v>1.0000000000000011</v>
          </cell>
          <cell r="P173">
            <v>153.00000000000026</v>
          </cell>
          <cell r="Q173">
            <v>267.0000000000004</v>
          </cell>
          <cell r="R173">
            <v>105.00000000000017</v>
          </cell>
          <cell r="S173">
            <v>82.999999999999957</v>
          </cell>
          <cell r="T173">
            <v>81</v>
          </cell>
          <cell r="U173">
            <v>56.999999999999957</v>
          </cell>
          <cell r="V173">
            <v>289.0000000000004</v>
          </cell>
          <cell r="W173">
            <v>1035</v>
          </cell>
          <cell r="Y173">
            <v>143868.11185167657</v>
          </cell>
          <cell r="Z173">
            <v>196600.34954977522</v>
          </cell>
          <cell r="AA173">
            <v>72090.775001929418</v>
          </cell>
          <cell r="AB173">
            <v>52030.733262261994</v>
          </cell>
          <cell r="AC173">
            <v>36269.271895380582</v>
          </cell>
          <cell r="AD173">
            <v>19283.909172358715</v>
          </cell>
          <cell r="AE173">
            <v>520143.1507333825</v>
          </cell>
          <cell r="AG173">
            <v>509792.35579237848</v>
          </cell>
          <cell r="AH173">
            <v>10350.794941004016</v>
          </cell>
          <cell r="AI173">
            <v>1.9899896646547746E-2</v>
          </cell>
        </row>
        <row r="174">
          <cell r="E174">
            <v>4017</v>
          </cell>
          <cell r="F174" t="str">
            <v>Bradfield School</v>
          </cell>
          <cell r="G174">
            <v>1.07632093933464E-2</v>
          </cell>
          <cell r="H174">
            <v>6.0665362035224997E-2</v>
          </cell>
          <cell r="I174">
            <v>2.34833659491194E-2</v>
          </cell>
          <cell r="J174">
            <v>5.8708414872798396E-3</v>
          </cell>
          <cell r="K174">
            <v>2.8375733855185901E-2</v>
          </cell>
          <cell r="L174">
            <v>0.102739726027397</v>
          </cell>
          <cell r="M174">
            <v>0.768101761252446</v>
          </cell>
          <cell r="N174">
            <v>0.99999999999999956</v>
          </cell>
          <cell r="P174">
            <v>11.000000000000021</v>
          </cell>
          <cell r="Q174">
            <v>61.99999999999995</v>
          </cell>
          <cell r="R174">
            <v>24.000000000000028</v>
          </cell>
          <cell r="S174">
            <v>5.9999999999999964</v>
          </cell>
          <cell r="T174">
            <v>28.999999999999993</v>
          </cell>
          <cell r="U174">
            <v>104.99999999999974</v>
          </cell>
          <cell r="V174">
            <v>784.99999999999977</v>
          </cell>
          <cell r="W174">
            <v>1022</v>
          </cell>
          <cell r="Y174">
            <v>10343.459022015966</v>
          </cell>
          <cell r="Z174">
            <v>45652.515625790395</v>
          </cell>
          <cell r="AA174">
            <v>16477.891429012434</v>
          </cell>
          <cell r="AB174">
            <v>3761.2578261876138</v>
          </cell>
          <cell r="AC174">
            <v>12985.294876123909</v>
          </cell>
          <cell r="AD174">
            <v>35522.990580660735</v>
          </cell>
          <cell r="AE174">
            <v>124743.40935979105</v>
          </cell>
          <cell r="AG174">
            <v>132330.60272610877</v>
          </cell>
          <cell r="AH174">
            <v>-7587.1933663177188</v>
          </cell>
          <cell r="AI174">
            <v>-6.0822398596100287E-2</v>
          </cell>
        </row>
        <row r="175">
          <cell r="E175">
            <v>4000</v>
          </cell>
          <cell r="F175" t="str">
            <v>Chaucer School</v>
          </cell>
          <cell r="G175">
            <v>0.325870646766169</v>
          </cell>
          <cell r="H175">
            <v>0.39552238805970102</v>
          </cell>
          <cell r="I175">
            <v>0.109452736318408</v>
          </cell>
          <cell r="J175">
            <v>1.1194029850746299E-2</v>
          </cell>
          <cell r="K175">
            <v>3.1094527363184101E-2</v>
          </cell>
          <cell r="L175">
            <v>2.6119402985074602E-2</v>
          </cell>
          <cell r="M175">
            <v>0.100746268656716</v>
          </cell>
          <cell r="N175">
            <v>0.999999999999999</v>
          </cell>
          <cell r="P175">
            <v>261.99999999999989</v>
          </cell>
          <cell r="Q175">
            <v>317.9999999999996</v>
          </cell>
          <cell r="R175">
            <v>88.000000000000028</v>
          </cell>
          <cell r="S175">
            <v>9.0000000000000249</v>
          </cell>
          <cell r="T175">
            <v>25.000000000000018</v>
          </cell>
          <cell r="U175">
            <v>20.999999999999979</v>
          </cell>
          <cell r="V175">
            <v>80.999999999999659</v>
          </cell>
          <cell r="W175">
            <v>804</v>
          </cell>
          <cell r="Y175">
            <v>246362.38761528878</v>
          </cell>
          <cell r="Z175">
            <v>234153.22530647321</v>
          </cell>
          <cell r="AA175">
            <v>60418.935239712198</v>
          </cell>
          <cell r="AB175">
            <v>5641.88673928144</v>
          </cell>
          <cell r="AC175">
            <v>11194.219720796485</v>
          </cell>
          <cell r="AD175">
            <v>7104.598116132157</v>
          </cell>
          <cell r="AE175">
            <v>564875.25273768429</v>
          </cell>
          <cell r="AG175">
            <v>582800.92991725274</v>
          </cell>
          <cell r="AH175">
            <v>-17925.677179568447</v>
          </cell>
          <cell r="AI175">
            <v>-3.1733868836864659E-2</v>
          </cell>
        </row>
        <row r="176">
          <cell r="E176">
            <v>6907</v>
          </cell>
          <cell r="F176" t="str">
            <v>E-Act Parkwood Academy</v>
          </cell>
          <cell r="G176">
            <v>0.21962616822429901</v>
          </cell>
          <cell r="H176">
            <v>0.35864485981308403</v>
          </cell>
          <cell r="I176">
            <v>0.21845794392523399</v>
          </cell>
          <cell r="J176">
            <v>2.68691588785047E-2</v>
          </cell>
          <cell r="K176">
            <v>0.113317757009346</v>
          </cell>
          <cell r="L176">
            <v>1.63551401869159E-2</v>
          </cell>
          <cell r="M176">
            <v>4.67289719626168E-2</v>
          </cell>
          <cell r="N176">
            <v>1.0000000000000004</v>
          </cell>
          <cell r="P176">
            <v>187.99999999999994</v>
          </cell>
          <cell r="Q176">
            <v>306.99999999999994</v>
          </cell>
          <cell r="R176">
            <v>187.00000000000028</v>
          </cell>
          <cell r="S176">
            <v>23.000000000000025</v>
          </cell>
          <cell r="T176">
            <v>97.000000000000171</v>
          </cell>
          <cell r="U176">
            <v>14.000000000000011</v>
          </cell>
          <cell r="V176">
            <v>39.999999999999979</v>
          </cell>
          <cell r="W176">
            <v>856</v>
          </cell>
          <cell r="Y176">
            <v>176779.11783081791</v>
          </cell>
          <cell r="Z176">
            <v>226053.58543738161</v>
          </cell>
          <cell r="AA176">
            <v>128390.23738438859</v>
          </cell>
          <cell r="AB176">
            <v>14418.155000385877</v>
          </cell>
          <cell r="AC176">
            <v>43433.572516690409</v>
          </cell>
          <cell r="AD176">
            <v>4736.3987440881128</v>
          </cell>
          <cell r="AE176">
            <v>593811.06691375247</v>
          </cell>
          <cell r="AG176">
            <v>553362.61965594045</v>
          </cell>
          <cell r="AH176">
            <v>40448.447257812019</v>
          </cell>
          <cell r="AI176">
            <v>6.8116694874073333E-2</v>
          </cell>
        </row>
        <row r="177">
          <cell r="E177">
            <v>4012</v>
          </cell>
          <cell r="F177" t="str">
            <v>Ecclesfield School</v>
          </cell>
          <cell r="G177">
            <v>8.1191588785046703E-2</v>
          </cell>
          <cell r="H177">
            <v>0.236565420560748</v>
          </cell>
          <cell r="I177">
            <v>4.9065420560747697E-2</v>
          </cell>
          <cell r="J177">
            <v>7.0093457943925198E-3</v>
          </cell>
          <cell r="K177">
            <v>7.82710280373832E-2</v>
          </cell>
          <cell r="L177">
            <v>3.15420560747664E-2</v>
          </cell>
          <cell r="M177">
            <v>0.51635514018691597</v>
          </cell>
          <cell r="N177">
            <v>1.0000000000000004</v>
          </cell>
          <cell r="P177">
            <v>138.99999999999994</v>
          </cell>
          <cell r="Q177">
            <v>405.00000000000057</v>
          </cell>
          <cell r="R177">
            <v>84.000000000000057</v>
          </cell>
          <cell r="S177">
            <v>11.999999999999995</v>
          </cell>
          <cell r="T177">
            <v>134.00000000000003</v>
          </cell>
          <cell r="U177">
            <v>54.000000000000078</v>
          </cell>
          <cell r="V177">
            <v>884.00000000000011</v>
          </cell>
          <cell r="W177">
            <v>1712</v>
          </cell>
          <cell r="Y177">
            <v>130703.70946001961</v>
          </cell>
          <cell r="Z177">
            <v>298214.01336201857</v>
          </cell>
          <cell r="AA177">
            <v>57672.620001543488</v>
          </cell>
          <cell r="AB177">
            <v>7522.5156523752285</v>
          </cell>
          <cell r="AC177">
            <v>60001.01770346913</v>
          </cell>
          <cell r="AD177">
            <v>18268.966584339876</v>
          </cell>
          <cell r="AE177">
            <v>572382.84276376583</v>
          </cell>
          <cell r="AG177">
            <v>540516.63062523166</v>
          </cell>
          <cell r="AH177">
            <v>31866.212138534174</v>
          </cell>
          <cell r="AI177">
            <v>5.5672898902188121E-2</v>
          </cell>
        </row>
        <row r="178">
          <cell r="E178">
            <v>4280</v>
          </cell>
          <cell r="F178" t="str">
            <v>Fir Vale School</v>
          </cell>
          <cell r="G178">
            <v>3.8934426229508198E-2</v>
          </cell>
          <cell r="H178">
            <v>7.8893442622950796E-2</v>
          </cell>
          <cell r="I178">
            <v>0.58299180327868805</v>
          </cell>
          <cell r="J178">
            <v>3.2786885245901599E-2</v>
          </cell>
          <cell r="K178">
            <v>0.144467213114754</v>
          </cell>
          <cell r="L178">
            <v>8.8114754098360698E-2</v>
          </cell>
          <cell r="M178">
            <v>3.3811475409836103E-2</v>
          </cell>
          <cell r="N178">
            <v>0.99999999999999933</v>
          </cell>
          <cell r="P178">
            <v>38.077868852459019</v>
          </cell>
          <cell r="Q178">
            <v>77.157786885245883</v>
          </cell>
          <cell r="R178">
            <v>570.16598360655689</v>
          </cell>
          <cell r="S178">
            <v>32.065573770491767</v>
          </cell>
          <cell r="T178">
            <v>141.28893442622942</v>
          </cell>
          <cell r="U178">
            <v>86.176229508196769</v>
          </cell>
          <cell r="V178">
            <v>33.067622950819711</v>
          </cell>
          <cell r="W178">
            <v>978</v>
          </cell>
          <cell r="Y178">
            <v>35805.170556464291</v>
          </cell>
          <cell r="Z178">
            <v>56813.6624424209</v>
          </cell>
          <cell r="AA178">
            <v>391463.88226603816</v>
          </cell>
          <cell r="AB178">
            <v>20101.148382576415</v>
          </cell>
          <cell r="AC178">
            <v>63264.7750433767</v>
          </cell>
          <cell r="AD178">
            <v>29154.641800919417</v>
          </cell>
          <cell r="AE178">
            <v>596603.28049179586</v>
          </cell>
          <cell r="AG178">
            <v>628582.80097092851</v>
          </cell>
          <cell r="AH178">
            <v>-31979.520479132654</v>
          </cell>
          <cell r="AI178">
            <v>-5.3602656111396321E-2</v>
          </cell>
        </row>
        <row r="179">
          <cell r="E179">
            <v>4003</v>
          </cell>
          <cell r="F179" t="str">
            <v>Firth Park Academy</v>
          </cell>
          <cell r="G179">
            <v>0.17052270779777201</v>
          </cell>
          <cell r="H179">
            <v>0.483290488431877</v>
          </cell>
          <cell r="I179">
            <v>0.24507283633247601</v>
          </cell>
          <cell r="J179">
            <v>1.7994858611825201E-2</v>
          </cell>
          <cell r="K179">
            <v>2.65638389031705E-2</v>
          </cell>
          <cell r="L179">
            <v>2.3993144815766899E-2</v>
          </cell>
          <cell r="M179">
            <v>3.2562125107112302E-2</v>
          </cell>
          <cell r="N179">
            <v>0.99999999999999978</v>
          </cell>
          <cell r="P179">
            <v>199.34104541559549</v>
          </cell>
          <cell r="Q179">
            <v>564.96658097686418</v>
          </cell>
          <cell r="R179">
            <v>286.49014567266443</v>
          </cell>
          <cell r="S179">
            <v>21.035989717223661</v>
          </cell>
          <cell r="T179">
            <v>31.053127677806312</v>
          </cell>
          <cell r="U179">
            <v>28.047986289631506</v>
          </cell>
          <cell r="V179">
            <v>38.065124250214282</v>
          </cell>
          <cell r="W179">
            <v>1169</v>
          </cell>
          <cell r="Y179">
            <v>187443.2667874574</v>
          </cell>
          <cell r="Z179">
            <v>416002.34945315623</v>
          </cell>
          <cell r="AA179">
            <v>196698.06316150478</v>
          </cell>
          <cell r="AB179">
            <v>13186.963492584951</v>
          </cell>
          <cell r="AC179">
            <v>13904.621369732413</v>
          </cell>
          <cell r="AD179">
            <v>9489.0319311722269</v>
          </cell>
          <cell r="AE179">
            <v>836724.2961956081</v>
          </cell>
          <cell r="AG179">
            <v>846695.95321969199</v>
          </cell>
          <cell r="AH179">
            <v>-9971.6570240838919</v>
          </cell>
          <cell r="AI179">
            <v>-1.191749429223307E-2</v>
          </cell>
        </row>
        <row r="180">
          <cell r="E180">
            <v>4007</v>
          </cell>
          <cell r="F180" t="str">
            <v>Forge Valley School</v>
          </cell>
          <cell r="G180">
            <v>2.1077283372365301E-2</v>
          </cell>
          <cell r="H180">
            <v>5.3864168618266997E-2</v>
          </cell>
          <cell r="I180">
            <v>5.9328649492583901E-2</v>
          </cell>
          <cell r="J180">
            <v>1.3270882123341101E-2</v>
          </cell>
          <cell r="K180">
            <v>0.13114754098360701</v>
          </cell>
          <cell r="L180">
            <v>9.8360655737704902E-2</v>
          </cell>
          <cell r="M180">
            <v>0.62295081967213095</v>
          </cell>
          <cell r="N180">
            <v>1.0000000000000002</v>
          </cell>
          <cell r="P180">
            <v>26.99999999999995</v>
          </cell>
          <cell r="Q180">
            <v>69.000000000000028</v>
          </cell>
          <cell r="R180">
            <v>75.999999999999972</v>
          </cell>
          <cell r="S180">
            <v>16.99999999999995</v>
          </cell>
          <cell r="T180">
            <v>168.00000000000057</v>
          </cell>
          <cell r="U180">
            <v>125.99999999999999</v>
          </cell>
          <cell r="V180">
            <v>797.99999999999977</v>
          </cell>
          <cell r="W180">
            <v>1281</v>
          </cell>
          <cell r="Y180">
            <v>25388.490326766365</v>
          </cell>
          <cell r="Z180">
            <v>50806.831906121632</v>
          </cell>
          <cell r="AA180">
            <v>52179.989525205958</v>
          </cell>
          <cell r="AB180">
            <v>10656.897174198215</v>
          </cell>
          <cell r="AC180">
            <v>75225.156523752579</v>
          </cell>
          <cell r="AD180">
            <v>42627.588696792976</v>
          </cell>
          <cell r="AE180">
            <v>256884.95415283772</v>
          </cell>
          <cell r="AG180">
            <v>250078.86856259324</v>
          </cell>
          <cell r="AH180">
            <v>6806.0855902444746</v>
          </cell>
          <cell r="AI180">
            <v>2.6494683632561397E-2</v>
          </cell>
        </row>
        <row r="181">
          <cell r="E181">
            <v>4278</v>
          </cell>
          <cell r="F181" t="str">
            <v>Handsworth Grange Community Sports College</v>
          </cell>
          <cell r="G181">
            <v>1.8054162487462399E-2</v>
          </cell>
          <cell r="H181">
            <v>7.2216649949849596E-2</v>
          </cell>
          <cell r="I181">
            <v>0.200601805416249</v>
          </cell>
          <cell r="J181">
            <v>4.1123370110331001E-2</v>
          </cell>
          <cell r="K181">
            <v>7.0210631895687103E-2</v>
          </cell>
          <cell r="L181">
            <v>0.14242728184553699</v>
          </cell>
          <cell r="M181">
            <v>0.455366098294885</v>
          </cell>
          <cell r="N181">
            <v>1.0000000000000011</v>
          </cell>
          <cell r="P181">
            <v>18.018054162487473</v>
          </cell>
          <cell r="Q181">
            <v>72.072216649949894</v>
          </cell>
          <cell r="R181">
            <v>200.20060180541651</v>
          </cell>
          <cell r="S181">
            <v>41.041123370110341</v>
          </cell>
          <cell r="T181">
            <v>70.070210631895733</v>
          </cell>
          <cell r="U181">
            <v>142.14242728184593</v>
          </cell>
          <cell r="V181">
            <v>454.45536609829526</v>
          </cell>
          <cell r="W181">
            <v>998</v>
          </cell>
          <cell r="Y181">
            <v>16942.636807832092</v>
          </cell>
          <cell r="Z181">
            <v>53068.999948341785</v>
          </cell>
          <cell r="AA181">
            <v>137453.49085719165</v>
          </cell>
          <cell r="AB181">
            <v>25727.707745226497</v>
          </cell>
          <cell r="AC181">
            <v>31375.253347837206</v>
          </cell>
          <cell r="AD181">
            <v>48088.801004240748</v>
          </cell>
          <cell r="AE181">
            <v>312656.88971066999</v>
          </cell>
          <cell r="AG181">
            <v>298835.91445761797</v>
          </cell>
          <cell r="AH181">
            <v>13820.97525305202</v>
          </cell>
          <cell r="AI181">
            <v>4.4204927855074079E-2</v>
          </cell>
        </row>
        <row r="182">
          <cell r="E182">
            <v>4257</v>
          </cell>
          <cell r="F182" t="str">
            <v>High Storrs School</v>
          </cell>
          <cell r="G182">
            <v>3.3222591362126199E-3</v>
          </cell>
          <cell r="H182">
            <v>1.0797342192691E-2</v>
          </cell>
          <cell r="I182">
            <v>3.3222591362126199E-3</v>
          </cell>
          <cell r="J182">
            <v>2.49169435215947E-3</v>
          </cell>
          <cell r="K182">
            <v>9.1362126245847202E-3</v>
          </cell>
          <cell r="L182">
            <v>9.1362126245847202E-3</v>
          </cell>
          <cell r="M182">
            <v>0.96179401993355496</v>
          </cell>
          <cell r="N182">
            <v>1</v>
          </cell>
          <cell r="P182">
            <v>3.9999999999999942</v>
          </cell>
          <cell r="Q182">
            <v>12.999999999999964</v>
          </cell>
          <cell r="R182">
            <v>3.9999999999999942</v>
          </cell>
          <cell r="S182">
            <v>3.0000000000000018</v>
          </cell>
          <cell r="T182">
            <v>11.000000000000004</v>
          </cell>
          <cell r="U182">
            <v>11.000000000000004</v>
          </cell>
          <cell r="V182">
            <v>1158.0000000000002</v>
          </cell>
          <cell r="W182">
            <v>1204</v>
          </cell>
          <cell r="Y182">
            <v>3761.257826187611</v>
          </cell>
          <cell r="Z182">
            <v>9572.3016634721607</v>
          </cell>
          <cell r="AA182">
            <v>2746.3152381687314</v>
          </cell>
          <cell r="AB182">
            <v>1880.6289130938092</v>
          </cell>
          <cell r="AC182">
            <v>4925.4566771504515</v>
          </cell>
          <cell r="AD182">
            <v>3721.45615606923</v>
          </cell>
          <cell r="AE182">
            <v>26607.416474141995</v>
          </cell>
          <cell r="AG182">
            <v>24970.572790523325</v>
          </cell>
          <cell r="AH182">
            <v>1636.8436836186702</v>
          </cell>
          <cell r="AI182">
            <v>6.151832460732936E-2</v>
          </cell>
        </row>
        <row r="183">
          <cell r="E183">
            <v>4230</v>
          </cell>
          <cell r="F183" t="str">
            <v>King Ecgbert School</v>
          </cell>
          <cell r="G183">
            <v>7.2072072072072099E-3</v>
          </cell>
          <cell r="H183">
            <v>4.59459459459459E-2</v>
          </cell>
          <cell r="I183">
            <v>1.35135135135135E-2</v>
          </cell>
          <cell r="J183">
            <v>1.4414414414414401E-2</v>
          </cell>
          <cell r="K183">
            <v>5.5855855855855903E-2</v>
          </cell>
          <cell r="L183">
            <v>5.8558558558558599E-2</v>
          </cell>
          <cell r="M183">
            <v>0.80450450450450495</v>
          </cell>
          <cell r="N183">
            <v>1.0000000000000004</v>
          </cell>
          <cell r="P183">
            <v>8.0144144144144178</v>
          </cell>
          <cell r="Q183">
            <v>51.091891891891841</v>
          </cell>
          <cell r="R183">
            <v>15.027027027027012</v>
          </cell>
          <cell r="S183">
            <v>16.028828828828814</v>
          </cell>
          <cell r="T183">
            <v>62.111711711711763</v>
          </cell>
          <cell r="U183">
            <v>65.117117117117161</v>
          </cell>
          <cell r="V183">
            <v>894.60900900900947</v>
          </cell>
          <cell r="W183">
            <v>1112</v>
          </cell>
          <cell r="Y183">
            <v>7536.0697346317684</v>
          </cell>
          <cell r="Z183">
            <v>37620.538595899801</v>
          </cell>
          <cell r="AA183">
            <v>10317.238327174429</v>
          </cell>
          <cell r="AB183">
            <v>10048.092979509009</v>
          </cell>
          <cell r="AC183">
            <v>27811.685925426773</v>
          </cell>
          <cell r="AD183">
            <v>22030.045123725147</v>
          </cell>
          <cell r="AE183">
            <v>115363.67068636694</v>
          </cell>
          <cell r="AG183">
            <v>98695.988036234514</v>
          </cell>
          <cell r="AH183">
            <v>16667.682650132425</v>
          </cell>
          <cell r="AI183">
            <v>0.14447947565265989</v>
          </cell>
        </row>
        <row r="184">
          <cell r="E184">
            <v>4259</v>
          </cell>
          <cell r="F184" t="str">
            <v>King Edward VII School</v>
          </cell>
          <cell r="G184">
            <v>1.9793459552495701E-2</v>
          </cell>
          <cell r="H184">
            <v>0.113597246127367</v>
          </cell>
          <cell r="I184">
            <v>4.5611015490533598E-2</v>
          </cell>
          <cell r="J184">
            <v>5.5077452667814102E-2</v>
          </cell>
          <cell r="K184">
            <v>0.13769363166953499</v>
          </cell>
          <cell r="L184">
            <v>3.52839931153184E-2</v>
          </cell>
          <cell r="M184">
            <v>0.59294320137693601</v>
          </cell>
          <cell r="N184">
            <v>0.99999999999999978</v>
          </cell>
          <cell r="P184">
            <v>23.000000000000004</v>
          </cell>
          <cell r="Q184">
            <v>132.00000000000045</v>
          </cell>
          <cell r="R184">
            <v>53.000000000000043</v>
          </cell>
          <cell r="S184">
            <v>63.999999999999986</v>
          </cell>
          <cell r="T184">
            <v>159.99999999999966</v>
          </cell>
          <cell r="U184">
            <v>40.999999999999979</v>
          </cell>
          <cell r="V184">
            <v>688.99999999999966</v>
          </cell>
          <cell r="W184">
            <v>1162</v>
          </cell>
          <cell r="Y184">
            <v>21627.232500578797</v>
          </cell>
          <cell r="Z184">
            <v>97195.67842910254</v>
          </cell>
          <cell r="AA184">
            <v>36388.676905735774</v>
          </cell>
          <cell r="AB184">
            <v>40120.083479334564</v>
          </cell>
          <cell r="AC184">
            <v>71643.006213097295</v>
          </cell>
          <cell r="AD184">
            <v>13870.882036258026</v>
          </cell>
          <cell r="AE184">
            <v>280845.55956410698</v>
          </cell>
          <cell r="AG184">
            <v>289621.82782521116</v>
          </cell>
          <cell r="AH184">
            <v>-8776.2682611041819</v>
          </cell>
          <cell r="AI184">
            <v>-3.1249446402946864E-2</v>
          </cell>
        </row>
        <row r="185">
          <cell r="E185">
            <v>4279</v>
          </cell>
          <cell r="F185" t="str">
            <v>Meadowhead School Academy Trust</v>
          </cell>
          <cell r="G185">
            <v>5.0368550368550397E-2</v>
          </cell>
          <cell r="H185">
            <v>0.22235872235872201</v>
          </cell>
          <cell r="I185">
            <v>0.11977886977887001</v>
          </cell>
          <cell r="J185">
            <v>3.80835380835381E-2</v>
          </cell>
          <cell r="K185">
            <v>4.2997542997542999E-2</v>
          </cell>
          <cell r="L185">
            <v>4.1154791154791197E-2</v>
          </cell>
          <cell r="M185">
            <v>0.48525798525798503</v>
          </cell>
          <cell r="N185">
            <v>0.99999999999999967</v>
          </cell>
          <cell r="P185">
            <v>82.050368550368603</v>
          </cell>
          <cell r="Q185">
            <v>362.22235872235814</v>
          </cell>
          <cell r="R185">
            <v>195.11977886977925</v>
          </cell>
          <cell r="S185">
            <v>62.038083538083562</v>
          </cell>
          <cell r="T185">
            <v>70.04299754299754</v>
          </cell>
          <cell r="U185">
            <v>67.041154791154867</v>
          </cell>
          <cell r="V185">
            <v>790.48525798525759</v>
          </cell>
          <cell r="W185">
            <v>1629</v>
          </cell>
          <cell r="Y185">
            <v>77153.147712913051</v>
          </cell>
          <cell r="Z185">
            <v>266715.51438037294</v>
          </cell>
          <cell r="AA185">
            <v>133965.1054945472</v>
          </cell>
          <cell r="AB185">
            <v>38890.20453821632</v>
          </cell>
          <cell r="AC185">
            <v>31363.06817598089</v>
          </cell>
          <cell r="AD185">
            <v>22680.974382503031</v>
          </cell>
          <cell r="AE185">
            <v>570768.01468453358</v>
          </cell>
          <cell r="AG185">
            <v>548682.09680208389</v>
          </cell>
          <cell r="AH185">
            <v>22085.917882449692</v>
          </cell>
          <cell r="AI185">
            <v>3.8695086820267413E-2</v>
          </cell>
        </row>
        <row r="186">
          <cell r="E186">
            <v>4015</v>
          </cell>
          <cell r="F186" t="str">
            <v>Mercia School</v>
          </cell>
          <cell r="G186">
            <v>7.6086956521739099E-3</v>
          </cell>
          <cell r="H186">
            <v>4.1304347826087003E-2</v>
          </cell>
          <cell r="I186">
            <v>8.6956521739130401E-3</v>
          </cell>
          <cell r="J186">
            <v>1.19565217391304E-2</v>
          </cell>
          <cell r="K186">
            <v>3.1521739130434802E-2</v>
          </cell>
          <cell r="L186">
            <v>0.105434782608696</v>
          </cell>
          <cell r="M186">
            <v>0.79347826086956497</v>
          </cell>
          <cell r="N186">
            <v>1</v>
          </cell>
          <cell r="P186">
            <v>6.9999999999999973</v>
          </cell>
          <cell r="Q186">
            <v>38.000000000000043</v>
          </cell>
          <cell r="R186">
            <v>7.9999999999999973</v>
          </cell>
          <cell r="S186">
            <v>10.999999999999968</v>
          </cell>
          <cell r="T186">
            <v>29.000000000000018</v>
          </cell>
          <cell r="U186">
            <v>97.000000000000327</v>
          </cell>
          <cell r="V186">
            <v>729.99999999999977</v>
          </cell>
          <cell r="W186">
            <v>920</v>
          </cell>
          <cell r="Y186">
            <v>6582.2011958283265</v>
          </cell>
          <cell r="Z186">
            <v>27980.574093226423</v>
          </cell>
          <cell r="AA186">
            <v>5492.6304763374692</v>
          </cell>
          <cell r="AB186">
            <v>6895.639348010609</v>
          </cell>
          <cell r="AC186">
            <v>12985.29487612392</v>
          </cell>
          <cell r="AD186">
            <v>32816.47701261058</v>
          </cell>
          <cell r="AE186">
            <v>92752.817002137337</v>
          </cell>
          <cell r="AG186">
            <v>93459.296646738396</v>
          </cell>
          <cell r="AH186">
            <v>-706.47964460105868</v>
          </cell>
          <cell r="AI186">
            <v>-7.6167998712619051E-3</v>
          </cell>
        </row>
        <row r="187">
          <cell r="E187">
            <v>4008</v>
          </cell>
          <cell r="F187" t="str">
            <v>Newfield Secondary School</v>
          </cell>
          <cell r="G187">
            <v>0.114150943396226</v>
          </cell>
          <cell r="H187">
            <v>0.113207547169811</v>
          </cell>
          <cell r="I187">
            <v>0.10377358490565999</v>
          </cell>
          <cell r="J187">
            <v>7.8301886792452799E-2</v>
          </cell>
          <cell r="K187">
            <v>5.5660377358490602E-2</v>
          </cell>
          <cell r="L187">
            <v>5.6603773584905703E-2</v>
          </cell>
          <cell r="M187">
            <v>0.478301886792453</v>
          </cell>
          <cell r="N187">
            <v>0.99999999999999911</v>
          </cell>
          <cell r="P187">
            <v>121.11415094339579</v>
          </cell>
          <cell r="Q187">
            <v>120.11320754716948</v>
          </cell>
          <cell r="R187">
            <v>110.10377358490526</v>
          </cell>
          <cell r="S187">
            <v>83.078301886792417</v>
          </cell>
          <cell r="T187">
            <v>59.055660377358528</v>
          </cell>
          <cell r="U187">
            <v>60.056603773584953</v>
          </cell>
          <cell r="V187">
            <v>507.47830188679262</v>
          </cell>
          <cell r="W187">
            <v>1061</v>
          </cell>
          <cell r="Y187">
            <v>113885.38702447893</v>
          </cell>
          <cell r="Z187">
            <v>88443.065877596193</v>
          </cell>
          <cell r="AA187">
            <v>75594.917794026405</v>
          </cell>
          <cell r="AB187">
            <v>52079.818859679224</v>
          </cell>
          <cell r="AC187">
            <v>26443.281520835437</v>
          </cell>
          <cell r="AD187">
            <v>20318.001620528925</v>
          </cell>
          <cell r="AE187">
            <v>376764.47269714513</v>
          </cell>
          <cell r="AG187">
            <v>392359.88881829905</v>
          </cell>
          <cell r="AH187">
            <v>-15595.416121153918</v>
          </cell>
          <cell r="AI187">
            <v>-4.1393011420400014E-2</v>
          </cell>
        </row>
        <row r="188">
          <cell r="E188">
            <v>5400</v>
          </cell>
          <cell r="F188" t="str">
            <v>Notre Dame High School</v>
          </cell>
          <cell r="G188">
            <v>5.8490566037735899E-2</v>
          </cell>
          <cell r="H188">
            <v>0.15377358490566001</v>
          </cell>
          <cell r="I188">
            <v>7.9245283018867907E-2</v>
          </cell>
          <cell r="J188">
            <v>3.9622641509434002E-2</v>
          </cell>
          <cell r="K188">
            <v>7.6415094339622597E-2</v>
          </cell>
          <cell r="L188">
            <v>5.6603773584905703E-2</v>
          </cell>
          <cell r="M188">
            <v>0.53584905660377402</v>
          </cell>
          <cell r="N188">
            <v>1.0000000000000002</v>
          </cell>
          <cell r="P188">
            <v>62.00000000000005</v>
          </cell>
          <cell r="Q188">
            <v>162.9999999999996</v>
          </cell>
          <cell r="R188">
            <v>83.999999999999986</v>
          </cell>
          <cell r="S188">
            <v>42.000000000000043</v>
          </cell>
          <cell r="T188">
            <v>80.999999999999957</v>
          </cell>
          <cell r="U188">
            <v>60.000000000000043</v>
          </cell>
          <cell r="V188">
            <v>568.00000000000045</v>
          </cell>
          <cell r="W188">
            <v>1060</v>
          </cell>
          <cell r="Y188">
            <v>58299.496305908106</v>
          </cell>
          <cell r="Z188">
            <v>120021.93624199713</v>
          </cell>
          <cell r="AA188">
            <v>57672.620001543437</v>
          </cell>
          <cell r="AB188">
            <v>26328.804783313339</v>
          </cell>
          <cell r="AC188">
            <v>36269.271895380567</v>
          </cell>
          <cell r="AD188">
            <v>20298.851760377624</v>
          </cell>
          <cell r="AE188">
            <v>318890.98098852026</v>
          </cell>
          <cell r="AG188">
            <v>308648.2746199398</v>
          </cell>
          <cell r="AH188">
            <v>10242.706368580461</v>
          </cell>
          <cell r="AI188">
            <v>3.211977440324406E-2</v>
          </cell>
        </row>
        <row r="189">
          <cell r="E189">
            <v>4006</v>
          </cell>
          <cell r="F189" t="str">
            <v>Outwood Academy City</v>
          </cell>
          <cell r="G189">
            <v>0.16907391673746799</v>
          </cell>
          <cell r="H189">
            <v>0.15123194562446901</v>
          </cell>
          <cell r="I189">
            <v>8.3262531860662695E-2</v>
          </cell>
          <cell r="J189">
            <v>0.123194562446899</v>
          </cell>
          <cell r="K189">
            <v>0.123194562446899</v>
          </cell>
          <cell r="L189">
            <v>0.16227697536108801</v>
          </cell>
          <cell r="M189">
            <v>0.187765505522515</v>
          </cell>
          <cell r="N189">
            <v>1.0000000000000007</v>
          </cell>
          <cell r="P189">
            <v>198.99999999999983</v>
          </cell>
          <cell r="Q189">
            <v>178.00000000000003</v>
          </cell>
          <cell r="R189">
            <v>97.999999999999986</v>
          </cell>
          <cell r="S189">
            <v>145.00000000000011</v>
          </cell>
          <cell r="T189">
            <v>145.00000000000011</v>
          </cell>
          <cell r="U189">
            <v>191.0000000000006</v>
          </cell>
          <cell r="V189">
            <v>221.00000000000017</v>
          </cell>
          <cell r="W189">
            <v>1177</v>
          </cell>
          <cell r="Y189">
            <v>187122.57685283376</v>
          </cell>
          <cell r="Z189">
            <v>131066.89969984996</v>
          </cell>
          <cell r="AA189">
            <v>67284.723335134011</v>
          </cell>
          <cell r="AB189">
            <v>90897.064132867454</v>
          </cell>
          <cell r="AC189">
            <v>64926.474380619613</v>
          </cell>
          <cell r="AD189">
            <v>64618.011437202265</v>
          </cell>
          <cell r="AE189">
            <v>605915.74983850704</v>
          </cell>
          <cell r="AG189">
            <v>609408.34639139613</v>
          </cell>
          <cell r="AH189">
            <v>-3492.5965528890956</v>
          </cell>
          <cell r="AI189">
            <v>-5.764162020577889E-3</v>
          </cell>
        </row>
        <row r="190">
          <cell r="E190">
            <v>6905</v>
          </cell>
          <cell r="F190" t="str">
            <v>Sheffield Park Academy</v>
          </cell>
          <cell r="G190">
            <v>0.21572212065813501</v>
          </cell>
          <cell r="H190">
            <v>0.38665447897623401</v>
          </cell>
          <cell r="I190">
            <v>3.8391224862888498E-2</v>
          </cell>
          <cell r="J190">
            <v>0.16179159049360101</v>
          </cell>
          <cell r="K190">
            <v>0.14625228519195599</v>
          </cell>
          <cell r="L190">
            <v>1.6453382084095101E-2</v>
          </cell>
          <cell r="M190">
            <v>3.47349177330896E-2</v>
          </cell>
          <cell r="N190">
            <v>0.99999999999999922</v>
          </cell>
          <cell r="P190">
            <v>236.43144424131597</v>
          </cell>
          <cell r="Q190">
            <v>423.77330895795245</v>
          </cell>
          <cell r="R190">
            <v>42.076782449725798</v>
          </cell>
          <cell r="S190">
            <v>177.3235831809867</v>
          </cell>
          <cell r="T190">
            <v>160.29250457038376</v>
          </cell>
          <cell r="U190">
            <v>18.032906764168231</v>
          </cell>
          <cell r="V190">
            <v>38.069469835466201</v>
          </cell>
          <cell r="W190">
            <v>1096</v>
          </cell>
          <cell r="Y190">
            <v>222319.90500237269</v>
          </cell>
          <cell r="Z190">
            <v>312037.3807902555</v>
          </cell>
          <cell r="AA190">
            <v>28889.027203698195</v>
          </cell>
          <cell r="AB190">
            <v>111159.95250118616</v>
          </cell>
          <cell r="AC190">
            <v>71773.980630305974</v>
          </cell>
          <cell r="AD190">
            <v>6100.7883535760275</v>
          </cell>
          <cell r="AE190">
            <v>752281.03448139445</v>
          </cell>
          <cell r="AG190">
            <v>734058.18048378662</v>
          </cell>
          <cell r="AH190">
            <v>18222.853997607832</v>
          </cell>
          <cell r="AI190">
            <v>2.4223465915461043E-2</v>
          </cell>
        </row>
        <row r="191">
          <cell r="E191">
            <v>6906</v>
          </cell>
          <cell r="F191" t="str">
            <v>Sheffield Springs Academy</v>
          </cell>
          <cell r="G191">
            <v>0.27889207258834797</v>
          </cell>
          <cell r="H191">
            <v>0.37249283667621802</v>
          </cell>
          <cell r="I191">
            <v>0.115568290353391</v>
          </cell>
          <cell r="J191">
            <v>5.6351480420248297E-2</v>
          </cell>
          <cell r="K191">
            <v>3.1518624641833803E-2</v>
          </cell>
          <cell r="L191">
            <v>2.29226361031519E-2</v>
          </cell>
          <cell r="M191">
            <v>0.12225405921681</v>
          </cell>
          <cell r="N191">
            <v>1.0000000000000011</v>
          </cell>
          <cell r="P191">
            <v>292.00000000000034</v>
          </cell>
          <cell r="Q191">
            <v>390.00000000000028</v>
          </cell>
          <cell r="R191">
            <v>121.00000000000038</v>
          </cell>
          <cell r="S191">
            <v>58.999999999999964</v>
          </cell>
          <cell r="T191">
            <v>32.999999999999993</v>
          </cell>
          <cell r="U191">
            <v>24.000000000000039</v>
          </cell>
          <cell r="V191">
            <v>128.00000000000006</v>
          </cell>
          <cell r="W191">
            <v>1047</v>
          </cell>
          <cell r="Y191">
            <v>274571.82131169632</v>
          </cell>
          <cell r="Z191">
            <v>287169.04990416585</v>
          </cell>
          <cell r="AA191">
            <v>83076.035954604507</v>
          </cell>
          <cell r="AB191">
            <v>36985.701957511534</v>
          </cell>
          <cell r="AC191">
            <v>14776.370031451346</v>
          </cell>
          <cell r="AD191">
            <v>8119.540704151058</v>
          </cell>
          <cell r="AE191">
            <v>704698.51986358059</v>
          </cell>
          <cell r="AG191">
            <v>703353.43968576088</v>
          </cell>
          <cell r="AH191">
            <v>1345.0801778197056</v>
          </cell>
          <cell r="AI191">
            <v>1.9087313793139421E-3</v>
          </cell>
        </row>
        <row r="192">
          <cell r="E192">
            <v>4229</v>
          </cell>
          <cell r="F192" t="str">
            <v>Silverdale School</v>
          </cell>
          <cell r="G192">
            <v>1.08161258603736E-2</v>
          </cell>
          <cell r="H192">
            <v>6.4896755162241901E-2</v>
          </cell>
          <cell r="I192">
            <v>1.7699115044247801E-2</v>
          </cell>
          <cell r="J192">
            <v>1.37659783677483E-2</v>
          </cell>
          <cell r="K192">
            <v>6.6863323500491595E-2</v>
          </cell>
          <cell r="L192">
            <v>1.47492625368732E-2</v>
          </cell>
          <cell r="M192">
            <v>0.81120943952802405</v>
          </cell>
          <cell r="N192">
            <v>1.0000000000000004</v>
          </cell>
          <cell r="P192">
            <v>10.99999999999995</v>
          </cell>
          <cell r="Q192">
            <v>66.000000000000014</v>
          </cell>
          <cell r="R192">
            <v>18.000000000000014</v>
          </cell>
          <cell r="S192">
            <v>14.000000000000021</v>
          </cell>
          <cell r="T192">
            <v>67.999999999999957</v>
          </cell>
          <cell r="U192">
            <v>15.000000000000044</v>
          </cell>
          <cell r="V192">
            <v>825.00000000000045</v>
          </cell>
          <cell r="W192">
            <v>1017</v>
          </cell>
          <cell r="Y192">
            <v>10343.459022015899</v>
          </cell>
          <cell r="Z192">
            <v>48597.839214551117</v>
          </cell>
          <cell r="AA192">
            <v>12358.418571759319</v>
          </cell>
          <cell r="AB192">
            <v>8776.2682611044511</v>
          </cell>
          <cell r="AC192">
            <v>30448.277640566397</v>
          </cell>
          <cell r="AD192">
            <v>5074.7129400944177</v>
          </cell>
          <cell r="AE192">
            <v>115598.9756500916</v>
          </cell>
          <cell r="AG192">
            <v>122499.59020686707</v>
          </cell>
          <cell r="AH192">
            <v>-6900.614556775472</v>
          </cell>
          <cell r="AI192">
            <v>-5.9694426511728384E-2</v>
          </cell>
        </row>
        <row r="193">
          <cell r="E193">
            <v>4271</v>
          </cell>
          <cell r="F193" t="str">
            <v>Stocksbridge High School</v>
          </cell>
          <cell r="G193">
            <v>7.5376884422110602E-3</v>
          </cell>
          <cell r="H193">
            <v>7.1608040201005002E-2</v>
          </cell>
          <cell r="I193">
            <v>2.5125628140703501E-3</v>
          </cell>
          <cell r="J193">
            <v>0.21733668341708501</v>
          </cell>
          <cell r="K193">
            <v>5.27638190954774E-2</v>
          </cell>
          <cell r="L193">
            <v>0.120603015075377</v>
          </cell>
          <cell r="M193">
            <v>0.52763819095477404</v>
          </cell>
          <cell r="N193">
            <v>0.99999999999999989</v>
          </cell>
          <cell r="P193">
            <v>6.0000000000000036</v>
          </cell>
          <cell r="Q193">
            <v>56.999999999999979</v>
          </cell>
          <cell r="R193">
            <v>1.9999999999999987</v>
          </cell>
          <cell r="S193">
            <v>172.99999999999966</v>
          </cell>
          <cell r="T193">
            <v>42.000000000000007</v>
          </cell>
          <cell r="U193">
            <v>96.000000000000099</v>
          </cell>
          <cell r="V193">
            <v>420.00000000000011</v>
          </cell>
          <cell r="W193">
            <v>796</v>
          </cell>
          <cell r="Y193">
            <v>5641.8867392814282</v>
          </cell>
          <cell r="Z193">
            <v>41970.861139839573</v>
          </cell>
          <cell r="AA193">
            <v>1373.1576190843668</v>
          </cell>
          <cell r="AB193">
            <v>108449.60065507605</v>
          </cell>
          <cell r="AC193">
            <v>18806.289130938083</v>
          </cell>
          <cell r="AD193">
            <v>32478.16281660421</v>
          </cell>
          <cell r="AE193">
            <v>208719.95810082374</v>
          </cell>
          <cell r="AG193">
            <v>207729.89155662921</v>
          </cell>
          <cell r="AH193">
            <v>990.06654419453116</v>
          </cell>
          <cell r="AI193">
            <v>4.7435163996931819E-3</v>
          </cell>
        </row>
        <row r="194">
          <cell r="E194">
            <v>4234</v>
          </cell>
          <cell r="F194" t="str">
            <v>Tapton School</v>
          </cell>
          <cell r="G194">
            <v>5.2950075642965201E-3</v>
          </cell>
          <cell r="H194">
            <v>5.2193645990922799E-2</v>
          </cell>
          <cell r="I194">
            <v>1.1346444780635401E-2</v>
          </cell>
          <cell r="J194">
            <v>7.5642965204235999E-3</v>
          </cell>
          <cell r="K194">
            <v>9.3797276853252606E-2</v>
          </cell>
          <cell r="L194">
            <v>6.8078668683812403E-3</v>
          </cell>
          <cell r="M194">
            <v>0.82299546142208801</v>
          </cell>
          <cell r="N194">
            <v>1.0000000000000002</v>
          </cell>
          <cell r="P194">
            <v>7</v>
          </cell>
          <cell r="Q194">
            <v>68.999999999999943</v>
          </cell>
          <cell r="R194">
            <v>15</v>
          </cell>
          <cell r="S194">
            <v>9.9999999999999982</v>
          </cell>
          <cell r="T194">
            <v>123.99999999999994</v>
          </cell>
          <cell r="U194">
            <v>9</v>
          </cell>
          <cell r="V194">
            <v>1088.0000000000005</v>
          </cell>
          <cell r="W194">
            <v>1322</v>
          </cell>
          <cell r="Y194">
            <v>6582.2011958283292</v>
          </cell>
          <cell r="Z194">
            <v>50806.831906121566</v>
          </cell>
          <cell r="AA194">
            <v>10298.682143132759</v>
          </cell>
          <cell r="AB194">
            <v>6268.7630436460258</v>
          </cell>
          <cell r="AC194">
            <v>55523.329815150501</v>
          </cell>
          <cell r="AD194">
            <v>3044.8277640566416</v>
          </cell>
          <cell r="AE194">
            <v>132524.63586793584</v>
          </cell>
          <cell r="AG194">
            <v>122439.37225213271</v>
          </cell>
          <cell r="AH194">
            <v>10085.263615803124</v>
          </cell>
          <cell r="AI194">
            <v>7.6101047550535011E-2</v>
          </cell>
        </row>
        <row r="195">
          <cell r="E195">
            <v>4276</v>
          </cell>
          <cell r="F195" t="str">
            <v>The Birley Academy</v>
          </cell>
          <cell r="G195">
            <v>4.4343891402714899E-2</v>
          </cell>
          <cell r="H195">
            <v>7.7828054298642493E-2</v>
          </cell>
          <cell r="I195">
            <v>0.104072398190045</v>
          </cell>
          <cell r="J195">
            <v>0.12669683257918599</v>
          </cell>
          <cell r="K195">
            <v>8.3257918552036195E-2</v>
          </cell>
          <cell r="L195">
            <v>9.41176470588235E-2</v>
          </cell>
          <cell r="M195">
            <v>0.46968325791855198</v>
          </cell>
          <cell r="N195">
            <v>1</v>
          </cell>
          <cell r="P195">
            <v>48.999999999999964</v>
          </cell>
          <cell r="Q195">
            <v>85.999999999999957</v>
          </cell>
          <cell r="R195">
            <v>114.99999999999973</v>
          </cell>
          <cell r="S195">
            <v>140.00000000000051</v>
          </cell>
          <cell r="T195">
            <v>92</v>
          </cell>
          <cell r="U195">
            <v>103.99999999999997</v>
          </cell>
          <cell r="V195">
            <v>518.99999999999989</v>
          </cell>
          <cell r="W195">
            <v>1105</v>
          </cell>
          <cell r="Y195">
            <v>46075.408370798272</v>
          </cell>
          <cell r="Z195">
            <v>63324.457158354438</v>
          </cell>
          <cell r="AA195">
            <v>78956.563097350954</v>
          </cell>
          <cell r="AB195">
            <v>87762.6826110447</v>
          </cell>
          <cell r="AC195">
            <v>41194.728572531036</v>
          </cell>
          <cell r="AD195">
            <v>35184.676384654515</v>
          </cell>
          <cell r="AE195">
            <v>352498.51619473397</v>
          </cell>
          <cell r="AG195">
            <v>329892.97125454404</v>
          </cell>
          <cell r="AH195">
            <v>22605.544940189924</v>
          </cell>
          <cell r="AI195">
            <v>6.4129475449200862E-2</v>
          </cell>
        </row>
        <row r="196">
          <cell r="E196">
            <v>4004</v>
          </cell>
          <cell r="F196" t="str">
            <v>UTC Sheffield City Centre</v>
          </cell>
          <cell r="G196">
            <v>8.3056478405315604E-2</v>
          </cell>
          <cell r="H196">
            <v>0.15614617940199299</v>
          </cell>
          <cell r="I196">
            <v>4.9833887043189397E-2</v>
          </cell>
          <cell r="J196">
            <v>6.9767441860465101E-2</v>
          </cell>
          <cell r="K196">
            <v>5.6478405315614599E-2</v>
          </cell>
          <cell r="L196">
            <v>9.6345514950166106E-2</v>
          </cell>
          <cell r="M196">
            <v>0.48837209302325602</v>
          </cell>
          <cell r="N196">
            <v>0.99999999999999989</v>
          </cell>
          <cell r="P196">
            <v>25.083056478405311</v>
          </cell>
          <cell r="Q196">
            <v>47.15614617940188</v>
          </cell>
          <cell r="R196">
            <v>15.049833887043198</v>
          </cell>
          <cell r="S196">
            <v>21.06976744186046</v>
          </cell>
          <cell r="T196">
            <v>17.056478405315609</v>
          </cell>
          <cell r="U196">
            <v>29.096345514950166</v>
          </cell>
          <cell r="V196">
            <v>147.48837209302332</v>
          </cell>
          <cell r="W196">
            <v>302</v>
          </cell>
          <cell r="Y196">
            <v>23585.960621026992</v>
          </cell>
          <cell r="Z196">
            <v>34722.527424309708</v>
          </cell>
          <cell r="AA196">
            <v>10332.897033973737</v>
          </cell>
          <cell r="AB196">
            <v>13208.137947775114</v>
          </cell>
          <cell r="AC196">
            <v>7637.3586772849294</v>
          </cell>
          <cell r="AD196">
            <v>9843.706739611689</v>
          </cell>
          <cell r="AE196">
            <v>99330.588443982168</v>
          </cell>
          <cell r="AG196">
            <v>105185.86370536857</v>
          </cell>
          <cell r="AH196">
            <v>-5855.2752613863995</v>
          </cell>
          <cell r="AI196">
            <v>-5.8947353006858529E-2</v>
          </cell>
        </row>
        <row r="197">
          <cell r="E197">
            <v>4010</v>
          </cell>
          <cell r="F197" t="str">
            <v>UTC Sheffield Olympic Legacy Park</v>
          </cell>
          <cell r="G197">
            <v>5.9233449477351902E-2</v>
          </cell>
          <cell r="H197">
            <v>0.17770034843205601</v>
          </cell>
          <cell r="I197">
            <v>0.114982578397213</v>
          </cell>
          <cell r="J197">
            <v>5.2264808362369297E-2</v>
          </cell>
          <cell r="K197">
            <v>0.111498257839721</v>
          </cell>
          <cell r="L197">
            <v>8.0139372822299604E-2</v>
          </cell>
          <cell r="M197">
            <v>0.40418118466899</v>
          </cell>
          <cell r="N197">
            <v>1.0000000000000009</v>
          </cell>
          <cell r="P197">
            <v>16.999999999999996</v>
          </cell>
          <cell r="Q197">
            <v>51.000000000000078</v>
          </cell>
          <cell r="R197">
            <v>33.000000000000128</v>
          </cell>
          <cell r="S197">
            <v>14.999999999999988</v>
          </cell>
          <cell r="T197">
            <v>31.999999999999929</v>
          </cell>
          <cell r="U197">
            <v>22.999999999999986</v>
          </cell>
          <cell r="V197">
            <v>116.00000000000013</v>
          </cell>
          <cell r="W197">
            <v>287</v>
          </cell>
          <cell r="Y197">
            <v>15985.345761297367</v>
          </cell>
          <cell r="Z197">
            <v>37552.875756698639</v>
          </cell>
          <cell r="AA197">
            <v>22657.100714892156</v>
          </cell>
          <cell r="AB197">
            <v>9403.1445654690324</v>
          </cell>
          <cell r="AC197">
            <v>14328.601242619459</v>
          </cell>
          <cell r="AD197">
            <v>7781.2265081447458</v>
          </cell>
          <cell r="AE197">
            <v>107708.2945491214</v>
          </cell>
          <cell r="AG197">
            <v>116215.90153692653</v>
          </cell>
          <cell r="AH197">
            <v>-8507.6069878051203</v>
          </cell>
          <cell r="AI197">
            <v>-7.8987482100787917E-2</v>
          </cell>
        </row>
        <row r="198">
          <cell r="E198">
            <v>4013</v>
          </cell>
          <cell r="F198" t="str">
            <v>Westfield School</v>
          </cell>
          <cell r="G198">
            <v>5.2750565184627E-3</v>
          </cell>
          <cell r="H198">
            <v>5.0489826676714401E-2</v>
          </cell>
          <cell r="I198">
            <v>3.3157498116051197E-2</v>
          </cell>
          <cell r="J198">
            <v>3.7678975131876402E-2</v>
          </cell>
          <cell r="K198">
            <v>6.1039939713639801E-2</v>
          </cell>
          <cell r="L198">
            <v>0.25395629238884698</v>
          </cell>
          <cell r="M198">
            <v>0.55840241145440805</v>
          </cell>
          <cell r="N198">
            <v>0.99999999999999956</v>
          </cell>
          <cell r="P198">
            <v>7.0000000000000027</v>
          </cell>
          <cell r="Q198">
            <v>67.000000000000014</v>
          </cell>
          <cell r="R198">
            <v>43.999999999999936</v>
          </cell>
          <cell r="S198">
            <v>49.999999999999986</v>
          </cell>
          <cell r="T198">
            <v>81.000000000000014</v>
          </cell>
          <cell r="U198">
            <v>336.99999999999994</v>
          </cell>
          <cell r="V198">
            <v>740.99999999999943</v>
          </cell>
          <cell r="W198">
            <v>1327</v>
          </cell>
          <cell r="Y198">
            <v>6582.201195828331</v>
          </cell>
          <cell r="Z198">
            <v>49334.170111741281</v>
          </cell>
          <cell r="AA198">
            <v>30209.467619856048</v>
          </cell>
          <cell r="AB198">
            <v>31343.815218230124</v>
          </cell>
          <cell r="AC198">
            <v>36269.271895380589</v>
          </cell>
          <cell r="AD198">
            <v>114011.88405412089</v>
          </cell>
          <cell r="AE198">
            <v>267750.81009515724</v>
          </cell>
          <cell r="AG198">
            <v>267750.81009515736</v>
          </cell>
          <cell r="AH198">
            <v>0</v>
          </cell>
          <cell r="AI198">
            <v>0</v>
          </cell>
        </row>
        <row r="199">
          <cell r="E199">
            <v>4016</v>
          </cell>
          <cell r="F199" t="str">
            <v>Yewlands Academy</v>
          </cell>
          <cell r="G199">
            <v>0.109170305676856</v>
          </cell>
          <cell r="H199">
            <v>0.39519650655021799</v>
          </cell>
          <cell r="I199">
            <v>7.8602620087336206E-2</v>
          </cell>
          <cell r="J199">
            <v>3.2751091703056802E-3</v>
          </cell>
          <cell r="K199">
            <v>4.0393013100436699E-2</v>
          </cell>
          <cell r="L199">
            <v>0.13973799126637601</v>
          </cell>
          <cell r="M199">
            <v>0.23362445414847199</v>
          </cell>
          <cell r="N199">
            <v>1.0000000000000007</v>
          </cell>
          <cell r="P199">
            <v>100.0000000000001</v>
          </cell>
          <cell r="Q199">
            <v>361.99999999999966</v>
          </cell>
          <cell r="R199">
            <v>71.999999999999972</v>
          </cell>
          <cell r="S199">
            <v>3.0000000000000031</v>
          </cell>
          <cell r="T199">
            <v>37.000000000000014</v>
          </cell>
          <cell r="U199">
            <v>128.00000000000043</v>
          </cell>
          <cell r="V199">
            <v>214.00000000000034</v>
          </cell>
          <cell r="W199">
            <v>916</v>
          </cell>
          <cell r="Y199">
            <v>94031.445654690513</v>
          </cell>
          <cell r="Z199">
            <v>266551.78478284064</v>
          </cell>
          <cell r="AA199">
            <v>49433.674287037218</v>
          </cell>
          <cell r="AB199">
            <v>1880.6289130938101</v>
          </cell>
          <cell r="AC199">
            <v>16567.44518677879</v>
          </cell>
          <cell r="AD199">
            <v>43304.217088805715</v>
          </cell>
          <cell r="AE199">
            <v>471769.19591324672</v>
          </cell>
          <cell r="AG199">
            <v>480286.75331858103</v>
          </cell>
          <cell r="AH199">
            <v>-8517.5574053343153</v>
          </cell>
          <cell r="AI199">
            <v>-1.8054500970217231E-2</v>
          </cell>
        </row>
        <row r="200">
          <cell r="E200">
            <v>4014</v>
          </cell>
          <cell r="F200" t="str">
            <v>Astrea Academy</v>
          </cell>
          <cell r="G200">
            <v>2.94871794871795E-2</v>
          </cell>
          <cell r="H200">
            <v>0.19230769230769201</v>
          </cell>
          <cell r="I200">
            <v>0.46538461538461501</v>
          </cell>
          <cell r="J200">
            <v>7.69230769230769E-2</v>
          </cell>
          <cell r="K200">
            <v>0.18461538461538499</v>
          </cell>
          <cell r="L200">
            <v>2.69230769230769E-2</v>
          </cell>
          <cell r="M200">
            <v>2.4358974358974401E-2</v>
          </cell>
          <cell r="N200">
            <v>0.99999999999999967</v>
          </cell>
          <cell r="P200">
            <v>23.000000000000011</v>
          </cell>
          <cell r="Q200">
            <v>149.99999999999977</v>
          </cell>
          <cell r="R200">
            <v>362.99999999999972</v>
          </cell>
          <cell r="S200">
            <v>59.999999999999979</v>
          </cell>
          <cell r="T200">
            <v>144.00000000000028</v>
          </cell>
          <cell r="U200">
            <v>20.999999999999982</v>
          </cell>
          <cell r="V200">
            <v>19.000000000000032</v>
          </cell>
          <cell r="W200">
            <v>780</v>
          </cell>
          <cell r="Y200">
            <v>21627.232500578804</v>
          </cell>
          <cell r="Z200">
            <v>110449.63457852507</v>
          </cell>
          <cell r="AA200">
            <v>249228.10786381256</v>
          </cell>
          <cell r="AB200">
            <v>37612.578261876144</v>
          </cell>
          <cell r="AC200">
            <v>64478.705591787832</v>
          </cell>
          <cell r="AD200">
            <v>7104.5981161321579</v>
          </cell>
          <cell r="AE200">
            <v>490500.85691271251</v>
          </cell>
          <cell r="AG200">
            <v>467614.89659464051</v>
          </cell>
          <cell r="AH200">
            <v>22885.960318072001</v>
          </cell>
          <cell r="AI200">
            <v>4.6658349308744816E-2</v>
          </cell>
        </row>
        <row r="201">
          <cell r="E201">
            <v>4225</v>
          </cell>
          <cell r="F201" t="str">
            <v>Hinde House 3-16 School</v>
          </cell>
          <cell r="G201">
            <v>9.0241343126967494E-2</v>
          </cell>
          <cell r="H201">
            <v>0.32318992654774398</v>
          </cell>
          <cell r="I201">
            <v>0.194123819517314</v>
          </cell>
          <cell r="J201">
            <v>3.77754459601259E-2</v>
          </cell>
          <cell r="K201">
            <v>0.14900314795382999</v>
          </cell>
          <cell r="L201">
            <v>7.86988457502623E-2</v>
          </cell>
          <cell r="M201">
            <v>0.126967471143757</v>
          </cell>
          <cell r="N201">
            <v>1.0000000000000007</v>
          </cell>
          <cell r="P201">
            <v>86.000000000000028</v>
          </cell>
          <cell r="Q201">
            <v>308</v>
          </cell>
          <cell r="R201">
            <v>185.00000000000026</v>
          </cell>
          <cell r="S201">
            <v>35.999999999999986</v>
          </cell>
          <cell r="T201">
            <v>141.99999999999997</v>
          </cell>
          <cell r="U201">
            <v>74.999999999999972</v>
          </cell>
          <cell r="V201">
            <v>121.00000000000043</v>
          </cell>
          <cell r="W201">
            <v>953</v>
          </cell>
          <cell r="Y201">
            <v>80867.043263033775</v>
          </cell>
          <cell r="Z201">
            <v>226789.91633457181</v>
          </cell>
          <cell r="AA201">
            <v>127017.0797653042</v>
          </cell>
          <cell r="AB201">
            <v>22567.546957125687</v>
          </cell>
          <cell r="AC201">
            <v>63583.168014123978</v>
          </cell>
          <cell r="AD201">
            <v>25373.564700472005</v>
          </cell>
          <cell r="AE201">
            <v>546198.31903463148</v>
          </cell>
          <cell r="AG201">
            <v>532620.97431549628</v>
          </cell>
          <cell r="AH201">
            <v>13577.344719135202</v>
          </cell>
          <cell r="AI201">
            <v>2.4857902790935422E-2</v>
          </cell>
        </row>
        <row r="202">
          <cell r="E202">
            <v>4005</v>
          </cell>
          <cell r="F202" t="str">
            <v>Oasis Academy Don Valley</v>
          </cell>
          <cell r="G202">
            <v>1.74165457184325E-2</v>
          </cell>
          <cell r="H202">
            <v>0.64296081277213402</v>
          </cell>
          <cell r="I202">
            <v>2.9027576197387502E-2</v>
          </cell>
          <cell r="J202">
            <v>0.235123367198839</v>
          </cell>
          <cell r="K202">
            <v>5.6603773584905703E-2</v>
          </cell>
          <cell r="L202">
            <v>1.45137880986938E-3</v>
          </cell>
          <cell r="M202">
            <v>1.74165457184325E-2</v>
          </cell>
          <cell r="N202">
            <v>1.0000000000000007</v>
          </cell>
          <cell r="P202">
            <v>11.999999999999993</v>
          </cell>
          <cell r="Q202">
            <v>443.00000000000034</v>
          </cell>
          <cell r="R202">
            <v>19.999999999999989</v>
          </cell>
          <cell r="S202">
            <v>162.00000000000009</v>
          </cell>
          <cell r="T202">
            <v>39.000000000000028</v>
          </cell>
          <cell r="U202">
            <v>1.0000000000000029</v>
          </cell>
          <cell r="V202">
            <v>11.999999999999993</v>
          </cell>
          <cell r="W202">
            <v>689</v>
          </cell>
          <cell r="Y202">
            <v>11283.773478562844</v>
          </cell>
          <cell r="Z202">
            <v>326194.58745524479</v>
          </cell>
          <cell r="AA202">
            <v>13731.576190843671</v>
          </cell>
          <cell r="AB202">
            <v>101553.96130706569</v>
          </cell>
          <cell r="AC202">
            <v>17462.982764442517</v>
          </cell>
          <cell r="AD202">
            <v>338.31419600629448</v>
          </cell>
          <cell r="AE202">
            <v>470565.19539216574</v>
          </cell>
          <cell r="AG202">
            <v>459326.19879248552</v>
          </cell>
          <cell r="AH202">
            <v>11238.99659968022</v>
          </cell>
          <cell r="AI202">
            <v>2.3884037131802149E-2</v>
          </cell>
        </row>
        <row r="204">
          <cell r="F204" t="str">
            <v>Total Secondary</v>
          </cell>
          <cell r="P204">
            <v>2413.1304030584424</v>
          </cell>
          <cell r="Q204">
            <v>5719.5534978108344</v>
          </cell>
          <cell r="R204">
            <v>3233.2339269031186</v>
          </cell>
          <cell r="S204">
            <v>1590.6812517343778</v>
          </cell>
          <cell r="T204">
            <v>2404.9716253436995</v>
          </cell>
          <cell r="U204">
            <v>2105.7107710406508</v>
          </cell>
          <cell r="V204">
            <v>13349.718524108879</v>
          </cell>
          <cell r="W204">
            <v>30817</v>
          </cell>
          <cell r="X204">
            <v>0</v>
          </cell>
          <cell r="Y204">
            <v>2269101.4035287118</v>
          </cell>
          <cell r="Z204">
            <v>4211483.9585702177</v>
          </cell>
          <cell r="AA204">
            <v>2219869.9005045444</v>
          </cell>
          <cell r="AB204">
            <v>997160.38450930698</v>
          </cell>
          <cell r="AC204">
            <v>1076871.2318551354</v>
          </cell>
          <cell r="AD204">
            <v>712391.84652641031</v>
          </cell>
          <cell r="AE204">
            <v>11486878.725494323</v>
          </cell>
          <cell r="AG204">
            <v>11357817.811656548</v>
          </cell>
          <cell r="AH204">
            <v>129060.91383777822</v>
          </cell>
          <cell r="AI204">
            <v>1.1235507653731606E-2</v>
          </cell>
        </row>
        <row r="206">
          <cell r="F206" t="str">
            <v>Total All Schools</v>
          </cell>
          <cell r="P206">
            <v>5891.0928846059305</v>
          </cell>
          <cell r="Q206">
            <v>14112.427877843566</v>
          </cell>
          <cell r="R206">
            <v>7729.7550304733213</v>
          </cell>
          <cell r="S206">
            <v>4036.4673349912623</v>
          </cell>
          <cell r="T206">
            <v>6023.203329056254</v>
          </cell>
          <cell r="U206">
            <v>4980.5353186342618</v>
          </cell>
          <cell r="V206">
            <v>32128.518224395411</v>
          </cell>
          <cell r="W206">
            <v>74902</v>
          </cell>
          <cell r="X206">
            <v>0</v>
          </cell>
          <cell r="Y206">
            <v>4589771.8693412729</v>
          </cell>
          <cell r="Z206">
            <v>8462978.4045195989</v>
          </cell>
          <cell r="AA206">
            <v>4366239.2840827443</v>
          </cell>
          <cell r="AB206">
            <v>2057139.6151320087</v>
          </cell>
          <cell r="AC206">
            <v>2081147.6235375924</v>
          </cell>
          <cell r="AD206">
            <v>1370352.9407341597</v>
          </cell>
          <cell r="AE206">
            <v>22927629.737347372</v>
          </cell>
          <cell r="AG206">
            <v>22756185.354287826</v>
          </cell>
          <cell r="AH206">
            <v>171444.38305954717</v>
          </cell>
          <cell r="AI206">
            <v>7.477632229042728E-3</v>
          </cell>
        </row>
        <row r="207">
          <cell r="W207">
            <v>0</v>
          </cell>
        </row>
      </sheetData>
      <sheetData sheetId="26">
        <row r="1">
          <cell r="F1" t="str">
            <v>2025-26</v>
          </cell>
          <cell r="N1" t="str">
            <v xml:space="preserve">*Remove 24-25 PFI from MFG total to match NFF </v>
          </cell>
          <cell r="Q1">
            <v>-5.0000000000000001E-3</v>
          </cell>
          <cell r="X1">
            <v>2.21</v>
          </cell>
          <cell r="Y1">
            <v>1.7100000000000001E-2</v>
          </cell>
        </row>
        <row r="2">
          <cell r="C2">
            <v>1</v>
          </cell>
          <cell r="D2">
            <v>2</v>
          </cell>
          <cell r="E2">
            <v>3</v>
          </cell>
          <cell r="F2">
            <v>4</v>
          </cell>
          <cell r="G2">
            <v>5</v>
          </cell>
          <cell r="H2">
            <v>6</v>
          </cell>
          <cell r="I2">
            <v>7</v>
          </cell>
          <cell r="J2">
            <v>8</v>
          </cell>
          <cell r="K2">
            <v>9</v>
          </cell>
          <cell r="L2">
            <v>10</v>
          </cell>
          <cell r="M2">
            <v>11</v>
          </cell>
          <cell r="N2">
            <v>12</v>
          </cell>
          <cell r="O2">
            <v>13</v>
          </cell>
          <cell r="P2">
            <v>14</v>
          </cell>
          <cell r="Q2">
            <v>15</v>
          </cell>
          <cell r="R2">
            <v>16</v>
          </cell>
          <cell r="S2">
            <v>17</v>
          </cell>
          <cell r="T2">
            <v>18</v>
          </cell>
          <cell r="U2">
            <v>19</v>
          </cell>
          <cell r="V2">
            <v>20</v>
          </cell>
          <cell r="W2">
            <v>21</v>
          </cell>
          <cell r="X2">
            <v>22</v>
          </cell>
          <cell r="Y2">
            <v>23</v>
          </cell>
          <cell r="Z2">
            <v>24</v>
          </cell>
        </row>
        <row r="3">
          <cell r="E3" t="str">
            <v>Pupil Numbers October 2023</v>
          </cell>
          <cell r="F3" t="str">
            <v>Est. Pupil Numbers October 2024</v>
          </cell>
          <cell r="G3" t="str">
            <v>Change in Pupil Numbers</v>
          </cell>
          <cell r="H3" t="str">
            <v>Baseline 2025-26</v>
          </cell>
          <cell r="N3" t="str">
            <v>Adjusted Budget Share 2025-26</v>
          </cell>
          <cell r="O3" t="str">
            <v>MFG               2025-26 Unit Value</v>
          </cell>
          <cell r="P3" t="str">
            <v>MFG % Change</v>
          </cell>
          <cell r="Q3" t="str">
            <v>MFG Adjusted Value</v>
          </cell>
          <cell r="R3" t="str">
            <v>MFG Required Allocation</v>
          </cell>
          <cell r="T3" t="str">
            <v>2024-25</v>
          </cell>
          <cell r="U3" t="str">
            <v>2025-26</v>
          </cell>
          <cell r="V3" t="str">
            <v>Change</v>
          </cell>
          <cell r="X3" t="str">
            <v>Maximum Gain %</v>
          </cell>
          <cell r="Y3" t="str">
            <v>Max Gains Cap</v>
          </cell>
        </row>
        <row r="4">
          <cell r="D4" t="str">
            <v>PFI Schools*</v>
          </cell>
          <cell r="H4" t="str">
            <v>Budget Shares</v>
          </cell>
          <cell r="L4" t="str">
            <v>MFG 24-25 Total</v>
          </cell>
          <cell r="M4" t="str">
            <v>MFG      2024-25 Unit Value</v>
          </cell>
        </row>
        <row r="5">
          <cell r="C5" t="str">
            <v>DfE School Number</v>
          </cell>
          <cell r="I5" t="str">
            <v>NNDR Rates 24-25, PFI 24-25, Split Site 24-25 &amp; Sparsity 25-26  - for convertors remove FULL rates from baseline</v>
          </cell>
          <cell r="J5" t="str">
            <v>2025-26 Notional Lump Sum</v>
          </cell>
          <cell r="K5" t="str">
            <v>Other Exceptions - 2024-25 CSBG, TPAG &amp; TPECG24</v>
          </cell>
          <cell r="T5" t="str">
            <v>Post-MFG Maximum £ per Pupil Gain %</v>
          </cell>
          <cell r="X5">
            <v>1.71</v>
          </cell>
        </row>
        <row r="6">
          <cell r="E6" t="str">
            <v>FTEs</v>
          </cell>
          <cell r="F6" t="str">
            <v>FTEs</v>
          </cell>
          <cell r="G6" t="str">
            <v>FTEs</v>
          </cell>
          <cell r="H6" t="str">
            <v xml:space="preserve">£    </v>
          </cell>
          <cell r="J6" t="str">
            <v xml:space="preserve">£    </v>
          </cell>
          <cell r="K6" t="str">
            <v>£</v>
          </cell>
          <cell r="L6" t="str">
            <v xml:space="preserve">£    </v>
          </cell>
          <cell r="M6" t="str">
            <v>£</v>
          </cell>
          <cell r="N6" t="str">
            <v xml:space="preserve">£    </v>
          </cell>
          <cell r="O6" t="str">
            <v>£</v>
          </cell>
          <cell r="P6" t="str">
            <v>%</v>
          </cell>
          <cell r="Q6" t="str">
            <v>%</v>
          </cell>
          <cell r="R6" t="str">
            <v xml:space="preserve">£    </v>
          </cell>
          <cell r="T6" t="str">
            <v>£/pupil</v>
          </cell>
          <cell r="U6" t="str">
            <v>£/pupil</v>
          </cell>
          <cell r="V6" t="str">
            <v>£/pupil</v>
          </cell>
          <cell r="W6" t="str">
            <v>%</v>
          </cell>
          <cell r="X6" t="str">
            <v xml:space="preserve">£    </v>
          </cell>
          <cell r="Y6" t="str">
            <v>£</v>
          </cell>
        </row>
        <row r="7">
          <cell r="D7" t="str">
            <v>Primary Schools</v>
          </cell>
          <cell r="J7">
            <v>147100</v>
          </cell>
          <cell r="K7">
            <v>0</v>
          </cell>
          <cell r="Y7">
            <v>4955</v>
          </cell>
        </row>
        <row r="8">
          <cell r="C8">
            <v>1</v>
          </cell>
          <cell r="D8">
            <v>2</v>
          </cell>
          <cell r="E8">
            <v>3</v>
          </cell>
          <cell r="F8">
            <v>4</v>
          </cell>
          <cell r="G8">
            <v>5</v>
          </cell>
          <cell r="H8">
            <v>6</v>
          </cell>
          <cell r="J8">
            <v>8</v>
          </cell>
          <cell r="K8">
            <v>9</v>
          </cell>
          <cell r="L8">
            <v>10</v>
          </cell>
          <cell r="M8">
            <v>11</v>
          </cell>
          <cell r="N8">
            <v>12</v>
          </cell>
          <cell r="O8">
            <v>13</v>
          </cell>
          <cell r="P8">
            <v>14</v>
          </cell>
          <cell r="Q8">
            <v>15</v>
          </cell>
          <cell r="R8">
            <v>16</v>
          </cell>
          <cell r="S8">
            <v>17</v>
          </cell>
          <cell r="T8">
            <v>18</v>
          </cell>
          <cell r="U8">
            <v>19</v>
          </cell>
          <cell r="V8">
            <v>20</v>
          </cell>
          <cell r="W8">
            <v>21</v>
          </cell>
          <cell r="X8">
            <v>22</v>
          </cell>
          <cell r="Y8">
            <v>23</v>
          </cell>
          <cell r="Z8">
            <v>24</v>
          </cell>
        </row>
        <row r="9">
          <cell r="C9">
            <v>2001</v>
          </cell>
          <cell r="D9" t="str">
            <v>Abbey Lane Primary School</v>
          </cell>
          <cell r="E9">
            <v>542</v>
          </cell>
          <cell r="F9">
            <v>534</v>
          </cell>
          <cell r="G9">
            <v>-8</v>
          </cell>
          <cell r="H9">
            <v>2550687.6</v>
          </cell>
          <cell r="I9">
            <v>52067.6</v>
          </cell>
          <cell r="J9">
            <v>147100</v>
          </cell>
          <cell r="K9">
            <v>-171649</v>
          </cell>
          <cell r="L9">
            <v>2523169</v>
          </cell>
          <cell r="M9">
            <v>4655.2933579335795</v>
          </cell>
          <cell r="N9">
            <v>2498869.9999999995</v>
          </cell>
          <cell r="O9">
            <v>4679.5318352059912</v>
          </cell>
          <cell r="P9">
            <v>5.2066487348438242E-3</v>
          </cell>
          <cell r="Q9">
            <v>0</v>
          </cell>
          <cell r="R9">
            <v>0</v>
          </cell>
          <cell r="S9">
            <v>5070.5393258426957</v>
          </cell>
          <cell r="T9">
            <v>4655.2933579335795</v>
          </cell>
          <cell r="U9">
            <v>4679.5318352059912</v>
          </cell>
          <cell r="V9">
            <v>24.238477272411728</v>
          </cell>
          <cell r="W9">
            <v>0.5206648734843824</v>
          </cell>
          <cell r="X9">
            <v>0</v>
          </cell>
          <cell r="Y9">
            <v>0</v>
          </cell>
          <cell r="Z9">
            <v>0</v>
          </cell>
        </row>
        <row r="10">
          <cell r="C10">
            <v>2046</v>
          </cell>
          <cell r="D10" t="str">
            <v>Abbeyfield Primary Academy</v>
          </cell>
          <cell r="E10">
            <v>383</v>
          </cell>
          <cell r="F10">
            <v>392</v>
          </cell>
          <cell r="G10">
            <v>9</v>
          </cell>
          <cell r="H10">
            <v>2117520.3656122512</v>
          </cell>
          <cell r="I10">
            <v>6195.2</v>
          </cell>
          <cell r="J10">
            <v>147100</v>
          </cell>
          <cell r="K10">
            <v>-151808</v>
          </cell>
          <cell r="L10">
            <v>2116033.165612251</v>
          </cell>
          <cell r="M10">
            <v>5524.890771833554</v>
          </cell>
          <cell r="N10">
            <v>2217246.1385611133</v>
          </cell>
          <cell r="O10">
            <v>5656.2401493905954</v>
          </cell>
          <cell r="P10">
            <v>2.3774113006301171E-2</v>
          </cell>
          <cell r="Q10">
            <v>0</v>
          </cell>
          <cell r="R10">
            <v>0</v>
          </cell>
          <cell r="S10">
            <v>6011.4750775012935</v>
          </cell>
          <cell r="T10">
            <v>5524.890771833554</v>
          </cell>
          <cell r="U10">
            <v>5619.3664040319054</v>
          </cell>
          <cell r="V10">
            <v>94.475632198351377</v>
          </cell>
          <cell r="W10">
            <v>1.7099999999999567</v>
          </cell>
          <cell r="X10">
            <v>0</v>
          </cell>
          <cell r="Y10">
            <v>-14454.508180605553</v>
          </cell>
          <cell r="Z10">
            <v>-6.6741130063011703E-3</v>
          </cell>
        </row>
        <row r="11">
          <cell r="C11">
            <v>2048</v>
          </cell>
          <cell r="D11" t="str">
            <v>Acres Hill Community Primary School</v>
          </cell>
          <cell r="E11">
            <v>204</v>
          </cell>
          <cell r="F11">
            <v>209</v>
          </cell>
          <cell r="G11">
            <v>5</v>
          </cell>
          <cell r="H11">
            <v>1218204.1506073608</v>
          </cell>
          <cell r="I11">
            <v>4582.3999999999996</v>
          </cell>
          <cell r="J11">
            <v>147100</v>
          </cell>
          <cell r="K11">
            <v>-86145</v>
          </cell>
          <cell r="L11">
            <v>1152666.7506073609</v>
          </cell>
          <cell r="M11">
            <v>5650.3272088596123</v>
          </cell>
          <cell r="N11">
            <v>1207081.0769020235</v>
          </cell>
          <cell r="O11">
            <v>5775.5075449857586</v>
          </cell>
          <cell r="P11">
            <v>2.2154528666917878E-2</v>
          </cell>
          <cell r="Q11">
            <v>0</v>
          </cell>
          <cell r="R11">
            <v>0</v>
          </cell>
          <cell r="S11">
            <v>6472.3829715952261</v>
          </cell>
          <cell r="T11">
            <v>5650.3272088596123</v>
          </cell>
          <cell r="U11">
            <v>5746.9478041311122</v>
          </cell>
          <cell r="V11">
            <v>96.620595271499951</v>
          </cell>
          <cell r="W11">
            <v>1.7100000000000102</v>
          </cell>
          <cell r="X11">
            <v>-1.90084392670542E-10</v>
          </cell>
          <cell r="Y11">
            <v>-5968.9858386212209</v>
          </cell>
          <cell r="Z11">
            <v>-5.0545286669178777E-3</v>
          </cell>
        </row>
        <row r="12">
          <cell r="C12">
            <v>2342</v>
          </cell>
          <cell r="D12" t="str">
            <v>Angram Bank Primary School</v>
          </cell>
          <cell r="E12">
            <v>185</v>
          </cell>
          <cell r="F12">
            <v>187</v>
          </cell>
          <cell r="G12">
            <v>2</v>
          </cell>
          <cell r="H12">
            <v>1031751.7606682839</v>
          </cell>
          <cell r="I12">
            <v>19200</v>
          </cell>
          <cell r="J12">
            <v>147100</v>
          </cell>
          <cell r="K12">
            <v>-78100</v>
          </cell>
          <cell r="L12">
            <v>943551.76066828391</v>
          </cell>
          <cell r="M12">
            <v>5100.279787396129</v>
          </cell>
          <cell r="N12">
            <v>963956.83321428578</v>
          </cell>
          <cell r="O12">
            <v>5154.8493754774645</v>
          </cell>
          <cell r="P12">
            <v>1.0699332263337493E-2</v>
          </cell>
          <cell r="Q12">
            <v>0</v>
          </cell>
          <cell r="R12">
            <v>0</v>
          </cell>
          <cell r="S12">
            <v>6041.5445626432393</v>
          </cell>
          <cell r="T12">
            <v>5100.279787396129</v>
          </cell>
          <cell r="U12">
            <v>5154.8493754774645</v>
          </cell>
          <cell r="V12">
            <v>54.569588081335496</v>
          </cell>
          <cell r="W12">
            <v>1.0699332263337493</v>
          </cell>
          <cell r="X12">
            <v>0</v>
          </cell>
          <cell r="Y12">
            <v>0</v>
          </cell>
          <cell r="Z12">
            <v>0</v>
          </cell>
        </row>
        <row r="13">
          <cell r="C13">
            <v>2343</v>
          </cell>
          <cell r="D13" t="str">
            <v>Anns Grove Primary School</v>
          </cell>
          <cell r="E13">
            <v>354</v>
          </cell>
          <cell r="F13">
            <v>372</v>
          </cell>
          <cell r="G13">
            <v>18</v>
          </cell>
          <cell r="H13">
            <v>1904644.7139753455</v>
          </cell>
          <cell r="I13">
            <v>46862.58</v>
          </cell>
          <cell r="J13">
            <v>147100</v>
          </cell>
          <cell r="K13">
            <v>-133434</v>
          </cell>
          <cell r="L13">
            <v>1844116.1339753454</v>
          </cell>
          <cell r="M13">
            <v>5209.3676100998455</v>
          </cell>
          <cell r="N13">
            <v>1939335.7066698454</v>
          </cell>
          <cell r="O13">
            <v>5213.2680286823797</v>
          </cell>
          <cell r="P13">
            <v>7.4873168385586439E-4</v>
          </cell>
          <cell r="Q13">
            <v>0</v>
          </cell>
          <cell r="R13">
            <v>0</v>
          </cell>
          <cell r="S13">
            <v>5636.7320071770037</v>
          </cell>
          <cell r="T13">
            <v>5209.3676100998455</v>
          </cell>
          <cell r="U13">
            <v>5213.2680286823797</v>
          </cell>
          <cell r="V13">
            <v>3.9004185825342574</v>
          </cell>
          <cell r="W13">
            <v>7.4873168385586442E-2</v>
          </cell>
          <cell r="X13">
            <v>0</v>
          </cell>
          <cell r="Y13">
            <v>0</v>
          </cell>
          <cell r="Z13">
            <v>0</v>
          </cell>
        </row>
        <row r="14">
          <cell r="C14">
            <v>3429</v>
          </cell>
          <cell r="D14" t="str">
            <v>Arbourthorne Community Primary School</v>
          </cell>
          <cell r="E14">
            <v>417</v>
          </cell>
          <cell r="F14">
            <v>419</v>
          </cell>
          <cell r="G14">
            <v>2</v>
          </cell>
          <cell r="H14">
            <v>2560008.6426160424</v>
          </cell>
          <cell r="I14">
            <v>60928</v>
          </cell>
          <cell r="J14">
            <v>147100</v>
          </cell>
          <cell r="K14">
            <v>-183152</v>
          </cell>
          <cell r="L14">
            <v>2535132.6426160424</v>
          </cell>
          <cell r="M14">
            <v>6079.4547784557371</v>
          </cell>
          <cell r="N14">
            <v>2588175.8382535283</v>
          </cell>
          <cell r="O14">
            <v>6177.0306402232181</v>
          </cell>
          <cell r="P14">
            <v>1.6050100761217698E-2</v>
          </cell>
          <cell r="Q14">
            <v>0</v>
          </cell>
          <cell r="R14">
            <v>0</v>
          </cell>
          <cell r="S14">
            <v>6683.17383831391</v>
          </cell>
          <cell r="T14">
            <v>6079.4547784557371</v>
          </cell>
          <cell r="U14">
            <v>6177.0306402232181</v>
          </cell>
          <cell r="V14">
            <v>97.575861767481001</v>
          </cell>
          <cell r="W14">
            <v>1.6050100761217698</v>
          </cell>
          <cell r="X14">
            <v>0</v>
          </cell>
          <cell r="Y14">
            <v>0</v>
          </cell>
          <cell r="Z14">
            <v>0</v>
          </cell>
        </row>
        <row r="15">
          <cell r="C15">
            <v>2340</v>
          </cell>
          <cell r="D15" t="str">
            <v>Athelstan Primary School</v>
          </cell>
          <cell r="E15">
            <v>618</v>
          </cell>
          <cell r="F15">
            <v>606</v>
          </cell>
          <cell r="G15">
            <v>-12</v>
          </cell>
          <cell r="H15">
            <v>3016403.9157069176</v>
          </cell>
          <cell r="I15">
            <v>37896.400000000001</v>
          </cell>
          <cell r="J15">
            <v>147100</v>
          </cell>
          <cell r="K15">
            <v>-222003</v>
          </cell>
          <cell r="L15">
            <v>3053410.5157069177</v>
          </cell>
          <cell r="M15">
            <v>4940.7937147361126</v>
          </cell>
          <cell r="N15">
            <v>3006750.0100460202</v>
          </cell>
          <cell r="O15">
            <v>4961.6336799439277</v>
          </cell>
          <cell r="P15">
            <v>4.2179387383972523E-3</v>
          </cell>
          <cell r="Q15">
            <v>0</v>
          </cell>
          <cell r="R15">
            <v>0</v>
          </cell>
          <cell r="S15">
            <v>5285.4620627822114</v>
          </cell>
          <cell r="T15">
            <v>4940.7937147361126</v>
          </cell>
          <cell r="U15">
            <v>4961.6336799439277</v>
          </cell>
          <cell r="V15">
            <v>20.839965207815112</v>
          </cell>
          <cell r="W15">
            <v>0.42179387383972522</v>
          </cell>
          <cell r="X15">
            <v>0</v>
          </cell>
          <cell r="Y15">
            <v>0</v>
          </cell>
          <cell r="Z15">
            <v>0</v>
          </cell>
        </row>
        <row r="16">
          <cell r="C16">
            <v>2281</v>
          </cell>
          <cell r="D16" t="str">
            <v>Ballifield Primary School</v>
          </cell>
          <cell r="E16">
            <v>414</v>
          </cell>
          <cell r="F16">
            <v>413</v>
          </cell>
          <cell r="G16">
            <v>-1</v>
          </cell>
          <cell r="H16">
            <v>1964810.5612318739</v>
          </cell>
          <cell r="I16">
            <v>28672</v>
          </cell>
          <cell r="J16">
            <v>147100</v>
          </cell>
          <cell r="K16">
            <v>-135993</v>
          </cell>
          <cell r="L16">
            <v>1925031.5612318739</v>
          </cell>
          <cell r="M16">
            <v>4649.8346889658787</v>
          </cell>
          <cell r="N16">
            <v>1918050.2666098487</v>
          </cell>
          <cell r="O16">
            <v>4644.1895075298999</v>
          </cell>
          <cell r="P16">
            <v>-1.2140606738934132E-3</v>
          </cell>
          <cell r="Q16">
            <v>0</v>
          </cell>
          <cell r="R16">
            <v>0</v>
          </cell>
          <cell r="S16">
            <v>5074.3977399754203</v>
          </cell>
          <cell r="T16">
            <v>4649.8346889658787</v>
          </cell>
          <cell r="U16">
            <v>4644.1895075298999</v>
          </cell>
          <cell r="V16">
            <v>-5.6451814359788841</v>
          </cell>
          <cell r="W16">
            <v>-0.12140606738934132</v>
          </cell>
          <cell r="X16">
            <v>0</v>
          </cell>
          <cell r="Y16">
            <v>0</v>
          </cell>
          <cell r="Z16">
            <v>0</v>
          </cell>
        </row>
        <row r="17">
          <cell r="C17">
            <v>2052</v>
          </cell>
          <cell r="D17" t="str">
            <v>Bankwood Community Primary School</v>
          </cell>
          <cell r="E17">
            <v>381</v>
          </cell>
          <cell r="F17">
            <v>366</v>
          </cell>
          <cell r="G17">
            <v>-15</v>
          </cell>
          <cell r="H17">
            <v>2340340.3528839606</v>
          </cell>
          <cell r="I17">
            <v>28774.69</v>
          </cell>
          <cell r="J17">
            <v>147100</v>
          </cell>
          <cell r="K17">
            <v>-170153</v>
          </cell>
          <cell r="L17">
            <v>2334618.6628839606</v>
          </cell>
          <cell r="M17">
            <v>6127.6080390655134</v>
          </cell>
          <cell r="N17">
            <v>2267438.1207875097</v>
          </cell>
          <cell r="O17">
            <v>6195.1861223702454</v>
          </cell>
          <cell r="P17">
            <v>1.1028460514102651E-2</v>
          </cell>
          <cell r="Q17">
            <v>0</v>
          </cell>
          <cell r="R17">
            <v>0</v>
          </cell>
          <cell r="S17">
            <v>6615.447871004124</v>
          </cell>
          <cell r="T17">
            <v>6127.6080390655134</v>
          </cell>
          <cell r="U17">
            <v>6195.1861223702454</v>
          </cell>
          <cell r="V17">
            <v>67.57808330473199</v>
          </cell>
          <cell r="W17">
            <v>1.1028460514102651</v>
          </cell>
          <cell r="X17">
            <v>0</v>
          </cell>
          <cell r="Y17">
            <v>0</v>
          </cell>
          <cell r="Z17">
            <v>0</v>
          </cell>
        </row>
        <row r="18">
          <cell r="C18">
            <v>2274</v>
          </cell>
          <cell r="D18" t="str">
            <v>Beck Primary School</v>
          </cell>
          <cell r="E18">
            <v>622</v>
          </cell>
          <cell r="F18">
            <v>612</v>
          </cell>
          <cell r="G18">
            <v>-10</v>
          </cell>
          <cell r="H18">
            <v>3439393.9188226885</v>
          </cell>
          <cell r="I18">
            <v>12083.2</v>
          </cell>
          <cell r="J18">
            <v>147100</v>
          </cell>
          <cell r="K18">
            <v>-251718</v>
          </cell>
          <cell r="L18">
            <v>3531928.7188226883</v>
          </cell>
          <cell r="M18">
            <v>5678.3419916763478</v>
          </cell>
          <cell r="N18">
            <v>3521428.5935811275</v>
          </cell>
          <cell r="O18">
            <v>5753.9682901652413</v>
          </cell>
          <cell r="P18">
            <v>1.3318376843055788E-2</v>
          </cell>
          <cell r="Q18">
            <v>0</v>
          </cell>
          <cell r="R18">
            <v>0</v>
          </cell>
          <cell r="S18">
            <v>6015.382669250208</v>
          </cell>
          <cell r="T18">
            <v>5678.3419916763478</v>
          </cell>
          <cell r="U18">
            <v>5753.9682901652413</v>
          </cell>
          <cell r="V18">
            <v>75.626298488893553</v>
          </cell>
          <cell r="W18">
            <v>1.3318376843055788</v>
          </cell>
          <cell r="X18">
            <v>0</v>
          </cell>
          <cell r="Y18">
            <v>0</v>
          </cell>
          <cell r="Z18">
            <v>0</v>
          </cell>
        </row>
        <row r="19">
          <cell r="C19">
            <v>2241</v>
          </cell>
          <cell r="D19" t="str">
            <v>Beighton Nursery Infant School</v>
          </cell>
          <cell r="E19">
            <v>224</v>
          </cell>
          <cell r="F19">
            <v>219</v>
          </cell>
          <cell r="G19">
            <v>-5</v>
          </cell>
          <cell r="H19">
            <v>1104473.6886215475</v>
          </cell>
          <cell r="I19">
            <v>23958.237499999999</v>
          </cell>
          <cell r="J19">
            <v>147100</v>
          </cell>
          <cell r="K19">
            <v>-78377</v>
          </cell>
          <cell r="L19">
            <v>1011792.4511215475</v>
          </cell>
          <cell r="M19">
            <v>4516.9305853640517</v>
          </cell>
          <cell r="N19">
            <v>978325.47861236846</v>
          </cell>
          <cell r="O19">
            <v>4467.2396283669796</v>
          </cell>
          <cell r="P19">
            <v>-1.1001045080941218E-2</v>
          </cell>
          <cell r="Q19">
            <v>6.0010450809412181E-3</v>
          </cell>
          <cell r="R19">
            <v>5936.2805913851616</v>
          </cell>
          <cell r="S19">
            <v>5299.4189917979666</v>
          </cell>
          <cell r="T19">
            <v>4516.9305853640517</v>
          </cell>
          <cell r="U19">
            <v>4494.3459324372316</v>
          </cell>
          <cell r="V19">
            <v>-22.584652926820127</v>
          </cell>
          <cell r="W19">
            <v>-0.49999999999999706</v>
          </cell>
          <cell r="X19">
            <v>0</v>
          </cell>
          <cell r="Y19">
            <v>0</v>
          </cell>
          <cell r="Z19">
            <v>0</v>
          </cell>
        </row>
        <row r="20">
          <cell r="C20">
            <v>2353</v>
          </cell>
          <cell r="D20" t="str">
            <v>Birley Primary Academy</v>
          </cell>
          <cell r="E20">
            <v>527</v>
          </cell>
          <cell r="F20">
            <v>510</v>
          </cell>
          <cell r="G20">
            <v>-17</v>
          </cell>
          <cell r="H20">
            <v>2451572.399973081</v>
          </cell>
          <cell r="I20">
            <v>5241.4782999999998</v>
          </cell>
          <cell r="J20">
            <v>147100</v>
          </cell>
          <cell r="K20">
            <v>-184232</v>
          </cell>
          <cell r="L20">
            <v>2483462.9216730809</v>
          </cell>
          <cell r="M20">
            <v>4712.4533618085025</v>
          </cell>
          <cell r="N20">
            <v>2429360.9493740788</v>
          </cell>
          <cell r="O20">
            <v>4763.4528419099588</v>
          </cell>
          <cell r="P20">
            <v>1.0822277948631887E-2</v>
          </cell>
          <cell r="Q20">
            <v>0</v>
          </cell>
          <cell r="R20">
            <v>0</v>
          </cell>
          <cell r="S20">
            <v>5122.0077438707431</v>
          </cell>
          <cell r="T20">
            <v>4712.4533618085025</v>
          </cell>
          <cell r="U20">
            <v>4763.4528419099588</v>
          </cell>
          <cell r="V20">
            <v>50.999480101456356</v>
          </cell>
          <cell r="W20">
            <v>1.0822277948631887</v>
          </cell>
          <cell r="X20">
            <v>0</v>
          </cell>
          <cell r="Y20">
            <v>0</v>
          </cell>
          <cell r="Z20">
            <v>0</v>
          </cell>
        </row>
        <row r="21">
          <cell r="C21">
            <v>2323</v>
          </cell>
          <cell r="D21" t="str">
            <v>Birley Spa Primary Academy</v>
          </cell>
          <cell r="E21">
            <v>318</v>
          </cell>
          <cell r="F21">
            <v>293</v>
          </cell>
          <cell r="G21">
            <v>-25</v>
          </cell>
          <cell r="H21">
            <v>1656275.2296701258</v>
          </cell>
          <cell r="I21">
            <v>10188.799999999999</v>
          </cell>
          <cell r="J21">
            <v>147100</v>
          </cell>
          <cell r="K21">
            <v>-122299</v>
          </cell>
          <cell r="L21">
            <v>1621285.4296701257</v>
          </cell>
          <cell r="M21">
            <v>5098.3818543085717</v>
          </cell>
          <cell r="N21">
            <v>1515276.4750518186</v>
          </cell>
          <cell r="O21">
            <v>5171.592065023272</v>
          </cell>
          <cell r="P21">
            <v>1.435949930914478E-2</v>
          </cell>
          <cell r="Q21">
            <v>0</v>
          </cell>
          <cell r="R21">
            <v>0</v>
          </cell>
          <cell r="S21">
            <v>5710.7231230437492</v>
          </cell>
          <cell r="T21">
            <v>5098.3818543085717</v>
          </cell>
          <cell r="U21">
            <v>5171.592065023272</v>
          </cell>
          <cell r="V21">
            <v>73.210210714700224</v>
          </cell>
          <cell r="W21">
            <v>1.4359499309144781</v>
          </cell>
          <cell r="X21">
            <v>0</v>
          </cell>
          <cell r="Y21">
            <v>0</v>
          </cell>
          <cell r="Z21">
            <v>0</v>
          </cell>
        </row>
        <row r="22">
          <cell r="C22">
            <v>2328</v>
          </cell>
          <cell r="D22" t="str">
            <v>Bradfield Dungworth Primary School</v>
          </cell>
          <cell r="E22">
            <v>133</v>
          </cell>
          <cell r="F22">
            <v>131</v>
          </cell>
          <cell r="G22">
            <v>-2</v>
          </cell>
          <cell r="H22">
            <v>675104.23775850621</v>
          </cell>
          <cell r="I22">
            <v>17942.226635514009</v>
          </cell>
          <cell r="J22">
            <v>147100</v>
          </cell>
          <cell r="K22">
            <v>-47130</v>
          </cell>
          <cell r="L22">
            <v>557192.01112299226</v>
          </cell>
          <cell r="M22">
            <v>4189.4136174661071</v>
          </cell>
          <cell r="N22">
            <v>550658.34776799334</v>
          </cell>
          <cell r="O22">
            <v>4203.4988379236129</v>
          </cell>
          <cell r="P22">
            <v>3.3620983134210036E-3</v>
          </cell>
          <cell r="Q22">
            <v>0</v>
          </cell>
          <cell r="R22">
            <v>0</v>
          </cell>
          <cell r="S22">
            <v>5463.2349191107432</v>
          </cell>
          <cell r="T22">
            <v>4189.4136174661071</v>
          </cell>
          <cell r="U22">
            <v>4203.4988379236129</v>
          </cell>
          <cell r="V22">
            <v>14.085220457505784</v>
          </cell>
          <cell r="W22">
            <v>0.33620983134210036</v>
          </cell>
          <cell r="X22">
            <v>0</v>
          </cell>
          <cell r="Y22">
            <v>0</v>
          </cell>
          <cell r="Z22">
            <v>0</v>
          </cell>
        </row>
        <row r="23">
          <cell r="C23">
            <v>2233</v>
          </cell>
          <cell r="D23" t="str">
            <v>Bradway Primary School</v>
          </cell>
          <cell r="E23">
            <v>407</v>
          </cell>
          <cell r="F23">
            <v>404</v>
          </cell>
          <cell r="G23">
            <v>-3</v>
          </cell>
          <cell r="H23">
            <v>1903149.9999999995</v>
          </cell>
          <cell r="I23">
            <v>26880</v>
          </cell>
          <cell r="J23">
            <v>147100</v>
          </cell>
          <cell r="K23">
            <v>-133213</v>
          </cell>
          <cell r="L23">
            <v>1862382.9999999995</v>
          </cell>
          <cell r="M23">
            <v>4575.8796068796055</v>
          </cell>
          <cell r="N23">
            <v>1854719.9999999998</v>
          </cell>
          <cell r="O23">
            <v>4590.8910891089099</v>
          </cell>
          <cell r="P23">
            <v>3.280567567104565E-3</v>
          </cell>
          <cell r="Q23">
            <v>0</v>
          </cell>
          <cell r="R23">
            <v>0</v>
          </cell>
          <cell r="S23">
            <v>5028.6559405940588</v>
          </cell>
          <cell r="T23">
            <v>4575.8796068796055</v>
          </cell>
          <cell r="U23">
            <v>4590.8910891089099</v>
          </cell>
          <cell r="V23">
            <v>15.01148222930442</v>
          </cell>
          <cell r="W23">
            <v>0.32805675671045648</v>
          </cell>
          <cell r="X23">
            <v>0</v>
          </cell>
          <cell r="Y23">
            <v>0</v>
          </cell>
          <cell r="Z23">
            <v>0</v>
          </cell>
        </row>
        <row r="24">
          <cell r="C24">
            <v>2014</v>
          </cell>
          <cell r="D24" t="str">
            <v>Brightside Nursery and Infant School</v>
          </cell>
          <cell r="E24">
            <v>174</v>
          </cell>
          <cell r="F24">
            <v>169</v>
          </cell>
          <cell r="G24">
            <v>-5</v>
          </cell>
          <cell r="H24">
            <v>1035188.9440849883</v>
          </cell>
          <cell r="I24">
            <v>18688</v>
          </cell>
          <cell r="J24">
            <v>147100</v>
          </cell>
          <cell r="K24">
            <v>-69604</v>
          </cell>
          <cell r="L24">
            <v>939004.94408498832</v>
          </cell>
          <cell r="M24">
            <v>5396.5801384194729</v>
          </cell>
          <cell r="N24">
            <v>926641.29453438357</v>
          </cell>
          <cell r="O24">
            <v>5483.0845830436901</v>
          </cell>
          <cell r="P24">
            <v>1.6029493198548579E-2</v>
          </cell>
          <cell r="Q24">
            <v>0</v>
          </cell>
          <cell r="R24">
            <v>0</v>
          </cell>
          <cell r="S24">
            <v>6461.2709735762346</v>
          </cell>
          <cell r="T24">
            <v>5396.5801384194729</v>
          </cell>
          <cell r="U24">
            <v>5483.0845830436901</v>
          </cell>
          <cell r="V24">
            <v>86.504444624217285</v>
          </cell>
          <cell r="W24">
            <v>1.6029493198548579</v>
          </cell>
          <cell r="X24">
            <v>0</v>
          </cell>
          <cell r="Y24">
            <v>0</v>
          </cell>
          <cell r="Z24">
            <v>0</v>
          </cell>
        </row>
        <row r="25">
          <cell r="C25">
            <v>2246</v>
          </cell>
          <cell r="D25" t="str">
            <v>Brook House Junior</v>
          </cell>
          <cell r="E25">
            <v>331</v>
          </cell>
          <cell r="F25">
            <v>324</v>
          </cell>
          <cell r="G25">
            <v>-7</v>
          </cell>
          <cell r="H25">
            <v>1541988.7918746066</v>
          </cell>
          <cell r="I25">
            <v>5411.93</v>
          </cell>
          <cell r="J25">
            <v>147100</v>
          </cell>
          <cell r="K25">
            <v>-111751</v>
          </cell>
          <cell r="L25">
            <v>1501227.8618746067</v>
          </cell>
          <cell r="M25">
            <v>4535.4316068719236</v>
          </cell>
          <cell r="N25">
            <v>1463051.1223658107</v>
          </cell>
          <cell r="O25">
            <v>4515.5898838450948</v>
          </cell>
          <cell r="P25">
            <v>-4.3748257600809727E-3</v>
          </cell>
          <cell r="Q25">
            <v>0</v>
          </cell>
          <cell r="R25">
            <v>0</v>
          </cell>
          <cell r="S25">
            <v>4990.4985258204033</v>
          </cell>
          <cell r="T25">
            <v>4535.4316068719236</v>
          </cell>
          <cell r="U25">
            <v>4515.5898838450948</v>
          </cell>
          <cell r="V25">
            <v>-19.841723026828731</v>
          </cell>
          <cell r="W25">
            <v>-0.43748257600809726</v>
          </cell>
          <cell r="X25">
            <v>0</v>
          </cell>
          <cell r="Y25">
            <v>0</v>
          </cell>
          <cell r="Z25">
            <v>0</v>
          </cell>
        </row>
        <row r="26">
          <cell r="C26">
            <v>5204</v>
          </cell>
          <cell r="D26" t="str">
            <v>Broomhill Infant School</v>
          </cell>
          <cell r="E26">
            <v>111</v>
          </cell>
          <cell r="F26">
            <v>109</v>
          </cell>
          <cell r="G26">
            <v>-2</v>
          </cell>
          <cell r="H26">
            <v>639452.05162957986</v>
          </cell>
          <cell r="I26">
            <v>1804.19</v>
          </cell>
          <cell r="J26">
            <v>147100</v>
          </cell>
          <cell r="K26">
            <v>-42720</v>
          </cell>
          <cell r="L26">
            <v>533267.86162957991</v>
          </cell>
          <cell r="M26">
            <v>4804.2149696358547</v>
          </cell>
          <cell r="N26">
            <v>515295.81299980159</v>
          </cell>
          <cell r="O26">
            <v>4727.4845229339599</v>
          </cell>
          <cell r="P26">
            <v>-1.5971484870443E-2</v>
          </cell>
          <cell r="Q26">
            <v>1.0971484870442999E-2</v>
          </cell>
          <cell r="R26">
            <v>5745.3215320549953</v>
          </cell>
          <cell r="S26">
            <v>6148.7338030445562</v>
          </cell>
          <cell r="T26">
            <v>4804.2149696358547</v>
          </cell>
          <cell r="U26">
            <v>4780.1938947876752</v>
          </cell>
          <cell r="V26">
            <v>-24.021074848179524</v>
          </cell>
          <cell r="W26">
            <v>-0.50000000000000522</v>
          </cell>
          <cell r="X26">
            <v>0</v>
          </cell>
          <cell r="Y26">
            <v>0</v>
          </cell>
          <cell r="Z26">
            <v>0</v>
          </cell>
        </row>
        <row r="27">
          <cell r="C27">
            <v>2325</v>
          </cell>
          <cell r="D27" t="str">
            <v>Brunswick Community Primary School</v>
          </cell>
          <cell r="E27">
            <v>415</v>
          </cell>
          <cell r="F27">
            <v>415</v>
          </cell>
          <cell r="G27">
            <v>0</v>
          </cell>
          <cell r="H27">
            <v>2090193.8548283994</v>
          </cell>
          <cell r="I27">
            <v>34048</v>
          </cell>
          <cell r="J27">
            <v>147100</v>
          </cell>
          <cell r="K27">
            <v>-153033</v>
          </cell>
          <cell r="L27">
            <v>2062078.8548283994</v>
          </cell>
          <cell r="M27">
            <v>4968.864710429878</v>
          </cell>
          <cell r="N27">
            <v>2089132.6363236727</v>
          </cell>
          <cell r="O27">
            <v>5034.0545453582472</v>
          </cell>
          <cell r="P27">
            <v>1.3119663892545262E-2</v>
          </cell>
          <cell r="Q27">
            <v>0</v>
          </cell>
          <cell r="R27">
            <v>0</v>
          </cell>
          <cell r="S27">
            <v>5476.0039429486087</v>
          </cell>
          <cell r="T27">
            <v>4968.864710429878</v>
          </cell>
          <cell r="U27">
            <v>5034.0545453582472</v>
          </cell>
          <cell r="V27">
            <v>65.189834928369237</v>
          </cell>
          <cell r="W27">
            <v>1.3119663892545261</v>
          </cell>
          <cell r="X27">
            <v>0</v>
          </cell>
          <cell r="Y27">
            <v>0</v>
          </cell>
          <cell r="Z27">
            <v>0</v>
          </cell>
        </row>
        <row r="28">
          <cell r="C28">
            <v>2095</v>
          </cell>
          <cell r="D28" t="str">
            <v>Byron Wood Primary Academy</v>
          </cell>
          <cell r="E28">
            <v>393</v>
          </cell>
          <cell r="F28">
            <v>403</v>
          </cell>
          <cell r="G28">
            <v>10</v>
          </cell>
          <cell r="H28">
            <v>2208555.3032553857</v>
          </cell>
          <cell r="I28">
            <v>6288.2</v>
          </cell>
          <cell r="J28">
            <v>147100</v>
          </cell>
          <cell r="K28">
            <v>-158409</v>
          </cell>
          <cell r="L28">
            <v>2213576.1032553855</v>
          </cell>
          <cell r="M28">
            <v>5632.5091685887674</v>
          </cell>
          <cell r="N28">
            <v>2315920.3762506829</v>
          </cell>
          <cell r="O28">
            <v>5746.7006854855654</v>
          </cell>
          <cell r="P28">
            <v>2.0273649536802947E-2</v>
          </cell>
          <cell r="Q28">
            <v>0</v>
          </cell>
          <cell r="R28">
            <v>0</v>
          </cell>
          <cell r="S28">
            <v>6133.3987726421074</v>
          </cell>
          <cell r="T28">
            <v>5632.5091685887674</v>
          </cell>
          <cell r="U28">
            <v>5728.8250753716356</v>
          </cell>
          <cell r="V28">
            <v>96.315906782868296</v>
          </cell>
          <cell r="W28">
            <v>1.7100000000000066</v>
          </cell>
          <cell r="X28">
            <v>-3.6652636481449008E-10</v>
          </cell>
          <cell r="Y28">
            <v>-7203.8708759138262</v>
          </cell>
          <cell r="Z28">
            <v>-3.1736495368029465E-3</v>
          </cell>
        </row>
        <row r="29">
          <cell r="C29">
            <v>2344</v>
          </cell>
          <cell r="D29" t="str">
            <v>Carfield Primary School</v>
          </cell>
          <cell r="E29">
            <v>559</v>
          </cell>
          <cell r="F29">
            <v>536</v>
          </cell>
          <cell r="G29">
            <v>-23</v>
          </cell>
          <cell r="H29">
            <v>2687045.0726171015</v>
          </cell>
          <cell r="I29">
            <v>36351.279999999999</v>
          </cell>
          <cell r="J29">
            <v>147100</v>
          </cell>
          <cell r="K29">
            <v>-188719</v>
          </cell>
          <cell r="L29">
            <v>2692312.7926171017</v>
          </cell>
          <cell r="M29">
            <v>4816.3019545923107</v>
          </cell>
          <cell r="N29">
            <v>2592711.4938161867</v>
          </cell>
          <cell r="O29">
            <v>4837.1483093585575</v>
          </cell>
          <cell r="P29">
            <v>4.328290660092428E-3</v>
          </cell>
          <cell r="Q29">
            <v>0</v>
          </cell>
          <cell r="R29">
            <v>0</v>
          </cell>
          <cell r="S29">
            <v>5194.6091302540799</v>
          </cell>
          <cell r="T29">
            <v>4816.3019545923107</v>
          </cell>
          <cell r="U29">
            <v>4837.1483093585575</v>
          </cell>
          <cell r="V29">
            <v>20.846354766246805</v>
          </cell>
          <cell r="W29">
            <v>0.43282906600924281</v>
          </cell>
          <cell r="X29">
            <v>0</v>
          </cell>
          <cell r="Y29">
            <v>0</v>
          </cell>
          <cell r="Z29">
            <v>0</v>
          </cell>
        </row>
        <row r="30">
          <cell r="C30">
            <v>2023</v>
          </cell>
          <cell r="D30" t="str">
            <v>Carter Knowle Junior School</v>
          </cell>
          <cell r="E30">
            <v>235</v>
          </cell>
          <cell r="F30">
            <v>235</v>
          </cell>
          <cell r="G30">
            <v>0</v>
          </cell>
          <cell r="H30">
            <v>1114155.7778300897</v>
          </cell>
          <cell r="I30">
            <v>18937.05</v>
          </cell>
          <cell r="J30">
            <v>147100</v>
          </cell>
          <cell r="K30">
            <v>-80815</v>
          </cell>
          <cell r="L30">
            <v>1028933.7278300896</v>
          </cell>
          <cell r="M30">
            <v>4378.4413950216576</v>
          </cell>
          <cell r="N30">
            <v>1022994.4102311691</v>
          </cell>
          <cell r="O30">
            <v>4353.1677031113577</v>
          </cell>
          <cell r="P30">
            <v>-5.7723033449840009E-3</v>
          </cell>
          <cell r="Q30">
            <v>7.7230334498400079E-4</v>
          </cell>
          <cell r="R30">
            <v>794.64895977003562</v>
          </cell>
          <cell r="S30">
            <v>5071.6896135784646</v>
          </cell>
          <cell r="T30">
            <v>4378.4413950216576</v>
          </cell>
          <cell r="U30">
            <v>4356.5491880465488</v>
          </cell>
          <cell r="V30">
            <v>-21.89220697510882</v>
          </cell>
          <cell r="W30">
            <v>-0.5000000000000121</v>
          </cell>
          <cell r="X30">
            <v>0</v>
          </cell>
          <cell r="Y30">
            <v>0</v>
          </cell>
          <cell r="Z30">
            <v>0</v>
          </cell>
        </row>
        <row r="31">
          <cell r="C31">
            <v>2354</v>
          </cell>
          <cell r="D31" t="str">
            <v>Charnock Hall Primary Academy</v>
          </cell>
          <cell r="E31">
            <v>394</v>
          </cell>
          <cell r="F31">
            <v>400</v>
          </cell>
          <cell r="G31">
            <v>6</v>
          </cell>
          <cell r="H31">
            <v>1855288.3214980811</v>
          </cell>
          <cell r="I31">
            <v>5632</v>
          </cell>
          <cell r="J31">
            <v>147100</v>
          </cell>
          <cell r="K31">
            <v>-134907</v>
          </cell>
          <cell r="L31">
            <v>1837463.3214980811</v>
          </cell>
          <cell r="M31">
            <v>4663.6124911118814</v>
          </cell>
          <cell r="N31">
            <v>1860610.2864863235</v>
          </cell>
          <cell r="O31">
            <v>4651.5257162158086</v>
          </cell>
          <cell r="P31">
            <v>-2.5917193847276592E-3</v>
          </cell>
          <cell r="Q31">
            <v>0</v>
          </cell>
          <cell r="R31">
            <v>0</v>
          </cell>
          <cell r="S31">
            <v>5034.290716215809</v>
          </cell>
          <cell r="T31">
            <v>4663.6124911118814</v>
          </cell>
          <cell r="U31">
            <v>4651.5257162158086</v>
          </cell>
          <cell r="V31">
            <v>-12.086774896072711</v>
          </cell>
          <cell r="W31">
            <v>-0.25917193847276593</v>
          </cell>
          <cell r="X31">
            <v>0</v>
          </cell>
          <cell r="Y31">
            <v>0</v>
          </cell>
          <cell r="Z31">
            <v>0</v>
          </cell>
        </row>
        <row r="32">
          <cell r="C32">
            <v>5200</v>
          </cell>
          <cell r="D32" t="str">
            <v>Clifford All Saints CofE Primary School</v>
          </cell>
          <cell r="E32">
            <v>181</v>
          </cell>
          <cell r="F32">
            <v>159</v>
          </cell>
          <cell r="G32">
            <v>-22</v>
          </cell>
          <cell r="H32">
            <v>955563.37730665109</v>
          </cell>
          <cell r="I32">
            <v>5435.05</v>
          </cell>
          <cell r="J32">
            <v>147100</v>
          </cell>
          <cell r="K32">
            <v>-62132</v>
          </cell>
          <cell r="L32">
            <v>865160.32730665104</v>
          </cell>
          <cell r="M32">
            <v>4779.8913110864696</v>
          </cell>
          <cell r="N32">
            <v>717261.05659100902</v>
          </cell>
          <cell r="O32">
            <v>4511.0758276164088</v>
          </cell>
          <cell r="P32">
            <v>-5.6238827616554958E-2</v>
          </cell>
          <cell r="Q32">
            <v>5.1238827616554961E-2</v>
          </cell>
          <cell r="R32">
            <v>38941.648279425935</v>
          </cell>
          <cell r="S32">
            <v>5701.2346218266348</v>
          </cell>
          <cell r="T32">
            <v>4779.8913110864696</v>
          </cell>
          <cell r="U32">
            <v>4755.9918545310375</v>
          </cell>
          <cell r="V32">
            <v>-23.899456555432153</v>
          </cell>
          <cell r="W32">
            <v>-0.49999999999999595</v>
          </cell>
          <cell r="X32">
            <v>0</v>
          </cell>
          <cell r="Y32">
            <v>0</v>
          </cell>
          <cell r="Z32">
            <v>0</v>
          </cell>
        </row>
        <row r="33">
          <cell r="C33">
            <v>2312</v>
          </cell>
          <cell r="D33" t="str">
            <v>Coit Primary School</v>
          </cell>
          <cell r="E33">
            <v>205</v>
          </cell>
          <cell r="F33">
            <v>206</v>
          </cell>
          <cell r="G33">
            <v>1</v>
          </cell>
          <cell r="H33">
            <v>995178.74605110788</v>
          </cell>
          <cell r="I33">
            <v>17024</v>
          </cell>
          <cell r="J33">
            <v>147100</v>
          </cell>
          <cell r="K33">
            <v>-71264</v>
          </cell>
          <cell r="L33">
            <v>902318.74605110788</v>
          </cell>
          <cell r="M33">
            <v>4401.5548587858921</v>
          </cell>
          <cell r="N33">
            <v>896313.24829141982</v>
          </cell>
          <cell r="O33">
            <v>4351.0351858806789</v>
          </cell>
          <cell r="P33">
            <v>-1.1477687891216766E-2</v>
          </cell>
          <cell r="Q33">
            <v>6.4776878912167655E-3</v>
          </cell>
          <cell r="R33">
            <v>5873.4511139244414</v>
          </cell>
          <cell r="S33">
            <v>5174.1672301230301</v>
          </cell>
          <cell r="T33">
            <v>4401.5548587858921</v>
          </cell>
          <cell r="U33">
            <v>4379.5470844919619</v>
          </cell>
          <cell r="V33">
            <v>-22.007774293930197</v>
          </cell>
          <cell r="W33">
            <v>-0.50000000000001676</v>
          </cell>
          <cell r="X33">
            <v>0</v>
          </cell>
          <cell r="Y33">
            <v>0</v>
          </cell>
          <cell r="Z33">
            <v>0</v>
          </cell>
        </row>
        <row r="34">
          <cell r="C34">
            <v>2026</v>
          </cell>
          <cell r="D34" t="str">
            <v>Concord Junior Academy</v>
          </cell>
          <cell r="E34">
            <v>189</v>
          </cell>
          <cell r="F34">
            <v>179</v>
          </cell>
          <cell r="G34">
            <v>-10</v>
          </cell>
          <cell r="H34">
            <v>1101060.7867052904</v>
          </cell>
          <cell r="I34">
            <v>3481.6</v>
          </cell>
          <cell r="J34">
            <v>147100</v>
          </cell>
          <cell r="K34">
            <v>-81253</v>
          </cell>
          <cell r="L34">
            <v>1031732.1867052905</v>
          </cell>
          <cell r="M34">
            <v>5458.9004587581503</v>
          </cell>
          <cell r="N34">
            <v>973411.29075471708</v>
          </cell>
          <cell r="O34">
            <v>5438.051903657637</v>
          </cell>
          <cell r="P34">
            <v>-3.819185797217513E-3</v>
          </cell>
          <cell r="Q34">
            <v>0</v>
          </cell>
          <cell r="R34">
            <v>0</v>
          </cell>
          <cell r="S34">
            <v>6278.7960377358495</v>
          </cell>
          <cell r="T34">
            <v>5458.9004587581503</v>
          </cell>
          <cell r="U34">
            <v>5438.051903657637</v>
          </cell>
          <cell r="V34">
            <v>-20.848555100513295</v>
          </cell>
          <cell r="W34">
            <v>-0.38191857972175131</v>
          </cell>
          <cell r="X34">
            <v>0</v>
          </cell>
          <cell r="Y34">
            <v>0</v>
          </cell>
          <cell r="Z34">
            <v>0</v>
          </cell>
        </row>
        <row r="35">
          <cell r="C35">
            <v>3422</v>
          </cell>
          <cell r="D35" t="str">
            <v>Deepcar St John's Church of England Junior School</v>
          </cell>
          <cell r="E35">
            <v>177</v>
          </cell>
          <cell r="F35">
            <v>175</v>
          </cell>
          <cell r="G35">
            <v>-2</v>
          </cell>
          <cell r="H35">
            <v>894949.47456553357</v>
          </cell>
          <cell r="I35">
            <v>2918.4</v>
          </cell>
          <cell r="J35">
            <v>147100</v>
          </cell>
          <cell r="K35">
            <v>-66202</v>
          </cell>
          <cell r="L35">
            <v>811133.07456553355</v>
          </cell>
          <cell r="M35">
            <v>4582.6727376583813</v>
          </cell>
          <cell r="N35">
            <v>803709.59769934381</v>
          </cell>
          <cell r="O35">
            <v>4592.6262725676788</v>
          </cell>
          <cell r="P35">
            <v>2.171993393179444E-3</v>
          </cell>
          <cell r="Q35">
            <v>0</v>
          </cell>
          <cell r="R35">
            <v>0</v>
          </cell>
          <cell r="S35">
            <v>5449.450843996251</v>
          </cell>
          <cell r="T35">
            <v>4582.6727376583813</v>
          </cell>
          <cell r="U35">
            <v>4592.6262725676788</v>
          </cell>
          <cell r="V35">
            <v>9.9535349092975594</v>
          </cell>
          <cell r="W35">
            <v>0.21719933931794438</v>
          </cell>
          <cell r="X35">
            <v>0</v>
          </cell>
          <cell r="Y35">
            <v>0</v>
          </cell>
          <cell r="Z35">
            <v>0</v>
          </cell>
        </row>
        <row r="36">
          <cell r="C36">
            <v>2283</v>
          </cell>
          <cell r="D36" t="str">
            <v>Dobcroft Infant School</v>
          </cell>
          <cell r="E36">
            <v>267</v>
          </cell>
          <cell r="F36">
            <v>266</v>
          </cell>
          <cell r="G36">
            <v>-1</v>
          </cell>
          <cell r="H36">
            <v>1254165.2570336349</v>
          </cell>
          <cell r="I36">
            <v>23162.880000000001</v>
          </cell>
          <cell r="J36">
            <v>147100</v>
          </cell>
          <cell r="K36">
            <v>-81341</v>
          </cell>
          <cell r="L36">
            <v>1165243.377033635</v>
          </cell>
          <cell r="M36">
            <v>4364.2074046203561</v>
          </cell>
          <cell r="N36">
            <v>1170930</v>
          </cell>
          <cell r="O36">
            <v>4401.9924812030076</v>
          </cell>
          <cell r="P36">
            <v>8.6579470404290881E-3</v>
          </cell>
          <cell r="Q36">
            <v>0</v>
          </cell>
          <cell r="R36">
            <v>0</v>
          </cell>
          <cell r="S36">
            <v>5047.8610526315788</v>
          </cell>
          <cell r="T36">
            <v>4364.2074046203561</v>
          </cell>
          <cell r="U36">
            <v>4401.9924812030076</v>
          </cell>
          <cell r="V36">
            <v>37.785076582651527</v>
          </cell>
          <cell r="W36">
            <v>0.86579470404290881</v>
          </cell>
          <cell r="X36">
            <v>0</v>
          </cell>
          <cell r="Y36">
            <v>0</v>
          </cell>
          <cell r="Z36">
            <v>0</v>
          </cell>
        </row>
        <row r="37">
          <cell r="C37">
            <v>2239</v>
          </cell>
          <cell r="D37" t="str">
            <v>Dobcroft Junior School</v>
          </cell>
          <cell r="E37">
            <v>380</v>
          </cell>
          <cell r="F37">
            <v>379</v>
          </cell>
          <cell r="G37">
            <v>-1</v>
          </cell>
          <cell r="H37">
            <v>1768573.12</v>
          </cell>
          <cell r="I37">
            <v>16773.12</v>
          </cell>
          <cell r="J37">
            <v>147100</v>
          </cell>
          <cell r="K37">
            <v>-114435</v>
          </cell>
          <cell r="L37">
            <v>1719135</v>
          </cell>
          <cell r="M37">
            <v>4524.0394736842109</v>
          </cell>
          <cell r="N37">
            <v>1730845</v>
          </cell>
          <cell r="O37">
            <v>4566.8733509234826</v>
          </cell>
          <cell r="P37">
            <v>9.4680600132760074E-3</v>
          </cell>
          <cell r="Q37">
            <v>0</v>
          </cell>
          <cell r="R37">
            <v>0</v>
          </cell>
          <cell r="S37">
            <v>5002.1951451187333</v>
          </cell>
          <cell r="T37">
            <v>4524.0394736842109</v>
          </cell>
          <cell r="U37">
            <v>4566.8733509234826</v>
          </cell>
          <cell r="V37">
            <v>42.833877239271715</v>
          </cell>
          <cell r="W37">
            <v>0.94680600132760073</v>
          </cell>
          <cell r="X37">
            <v>0</v>
          </cell>
          <cell r="Y37">
            <v>0</v>
          </cell>
          <cell r="Z37">
            <v>0</v>
          </cell>
        </row>
        <row r="38">
          <cell r="C38">
            <v>2364</v>
          </cell>
          <cell r="D38" t="str">
            <v>Dore Primary School</v>
          </cell>
          <cell r="E38">
            <v>449</v>
          </cell>
          <cell r="F38">
            <v>449</v>
          </cell>
          <cell r="G38">
            <v>0</v>
          </cell>
          <cell r="H38">
            <v>2104962</v>
          </cell>
          <cell r="I38">
            <v>35072</v>
          </cell>
          <cell r="J38">
            <v>147100</v>
          </cell>
          <cell r="K38">
            <v>-136612</v>
          </cell>
          <cell r="L38">
            <v>2059402</v>
          </cell>
          <cell r="M38">
            <v>4586.6414253897547</v>
          </cell>
          <cell r="N38">
            <v>2077695</v>
          </cell>
          <cell r="O38">
            <v>4627.3830734966596</v>
          </cell>
          <cell r="P38">
            <v>8.8826756505045162E-3</v>
          </cell>
          <cell r="Q38">
            <v>0</v>
          </cell>
          <cell r="R38">
            <v>0</v>
          </cell>
          <cell r="S38">
            <v>5038.2984409799556</v>
          </cell>
          <cell r="T38">
            <v>4586.6414253897547</v>
          </cell>
          <cell r="U38">
            <v>4627.3830734966596</v>
          </cell>
          <cell r="V38">
            <v>40.741648106904904</v>
          </cell>
          <cell r="W38">
            <v>0.88826756505045157</v>
          </cell>
          <cell r="X38">
            <v>0</v>
          </cell>
          <cell r="Y38">
            <v>0</v>
          </cell>
          <cell r="Z38">
            <v>0</v>
          </cell>
        </row>
        <row r="39">
          <cell r="C39">
            <v>2016</v>
          </cell>
          <cell r="D39" t="str">
            <v>E-ACT Pathways Academy</v>
          </cell>
          <cell r="E39">
            <v>366</v>
          </cell>
          <cell r="F39">
            <v>369</v>
          </cell>
          <cell r="G39">
            <v>3</v>
          </cell>
          <cell r="H39">
            <v>2125419.0496022124</v>
          </cell>
          <cell r="I39">
            <v>6041.6</v>
          </cell>
          <cell r="J39">
            <v>147100</v>
          </cell>
          <cell r="K39">
            <v>-160601</v>
          </cell>
          <cell r="L39">
            <v>2132878.4496022123</v>
          </cell>
          <cell r="M39">
            <v>5827.5367475470284</v>
          </cell>
          <cell r="N39">
            <v>2182650.5954258461</v>
          </cell>
          <cell r="O39">
            <v>5915.0422640266834</v>
          </cell>
          <cell r="P39">
            <v>1.501586695553459E-2</v>
          </cell>
          <cell r="Q39">
            <v>0</v>
          </cell>
          <cell r="R39">
            <v>0</v>
          </cell>
          <cell r="S39">
            <v>6331.1474130781735</v>
          </cell>
          <cell r="T39">
            <v>5827.5367475470284</v>
          </cell>
          <cell r="U39">
            <v>5915.0422640266834</v>
          </cell>
          <cell r="V39">
            <v>87.505516479654943</v>
          </cell>
          <cell r="W39">
            <v>1.5015866955534589</v>
          </cell>
          <cell r="X39">
            <v>0</v>
          </cell>
          <cell r="Y39">
            <v>0</v>
          </cell>
          <cell r="Z39">
            <v>0</v>
          </cell>
        </row>
        <row r="40">
          <cell r="C40">
            <v>2206</v>
          </cell>
          <cell r="D40" t="str">
            <v>Ecclesall Primary School</v>
          </cell>
          <cell r="E40">
            <v>619</v>
          </cell>
          <cell r="F40">
            <v>629</v>
          </cell>
          <cell r="G40">
            <v>10</v>
          </cell>
          <cell r="H40">
            <v>2933462</v>
          </cell>
          <cell r="I40">
            <v>79872</v>
          </cell>
          <cell r="J40">
            <v>147100</v>
          </cell>
          <cell r="K40">
            <v>-181026</v>
          </cell>
          <cell r="L40">
            <v>2887516</v>
          </cell>
          <cell r="M40">
            <v>4664.8077544426496</v>
          </cell>
          <cell r="N40">
            <v>2969595.0000000014</v>
          </cell>
          <cell r="O40">
            <v>4721.1367249602563</v>
          </cell>
          <cell r="P40">
            <v>1.20753037387147E-2</v>
          </cell>
          <cell r="Q40">
            <v>0</v>
          </cell>
          <cell r="R40">
            <v>0</v>
          </cell>
          <cell r="S40">
            <v>5103.4356120826733</v>
          </cell>
          <cell r="T40">
            <v>4664.8077544426496</v>
          </cell>
          <cell r="U40">
            <v>4721.1367249602563</v>
          </cell>
          <cell r="V40">
            <v>56.328970517606649</v>
          </cell>
          <cell r="W40">
            <v>1.20753037387147</v>
          </cell>
          <cell r="X40">
            <v>0</v>
          </cell>
          <cell r="Y40">
            <v>0</v>
          </cell>
          <cell r="Z40">
            <v>0</v>
          </cell>
        </row>
        <row r="41">
          <cell r="C41">
            <v>2080</v>
          </cell>
          <cell r="D41" t="str">
            <v>Ecclesfield Primary School</v>
          </cell>
          <cell r="E41">
            <v>396</v>
          </cell>
          <cell r="F41">
            <v>405</v>
          </cell>
          <cell r="G41">
            <v>9</v>
          </cell>
          <cell r="H41">
            <v>1969026.589666293</v>
          </cell>
          <cell r="I41">
            <v>26433.79</v>
          </cell>
          <cell r="J41">
            <v>147100</v>
          </cell>
          <cell r="K41">
            <v>-143124</v>
          </cell>
          <cell r="L41">
            <v>1938616.799666293</v>
          </cell>
          <cell r="M41">
            <v>4895.4969688542751</v>
          </cell>
          <cell r="N41">
            <v>2006785.3889520951</v>
          </cell>
          <cell r="O41">
            <v>4955.0256517335683</v>
          </cell>
          <cell r="P41">
            <v>1.2159885555648727E-2</v>
          </cell>
          <cell r="Q41">
            <v>0</v>
          </cell>
          <cell r="R41">
            <v>0</v>
          </cell>
          <cell r="S41">
            <v>5396.4281208693701</v>
          </cell>
          <cell r="T41">
            <v>4895.4969688542751</v>
          </cell>
          <cell r="U41">
            <v>4955.0256517335683</v>
          </cell>
          <cell r="V41">
            <v>59.528682879293228</v>
          </cell>
          <cell r="W41">
            <v>1.2159885555648726</v>
          </cell>
          <cell r="X41">
            <v>0</v>
          </cell>
          <cell r="Y41">
            <v>0</v>
          </cell>
          <cell r="Z41">
            <v>0</v>
          </cell>
        </row>
        <row r="42">
          <cell r="C42">
            <v>2024</v>
          </cell>
          <cell r="D42" t="str">
            <v>Emmanuel Anglican/Methodist Junior School</v>
          </cell>
          <cell r="E42">
            <v>164</v>
          </cell>
          <cell r="F42">
            <v>158</v>
          </cell>
          <cell r="G42">
            <v>-6</v>
          </cell>
          <cell r="H42">
            <v>911344.07019428047</v>
          </cell>
          <cell r="I42">
            <v>5990.4</v>
          </cell>
          <cell r="J42">
            <v>147100</v>
          </cell>
          <cell r="K42">
            <v>-69760</v>
          </cell>
          <cell r="L42">
            <v>828013.67019428045</v>
          </cell>
          <cell r="M42">
            <v>5048.8638426480511</v>
          </cell>
          <cell r="N42">
            <v>823465.04943267256</v>
          </cell>
          <cell r="O42">
            <v>5211.8041103333708</v>
          </cell>
          <cell r="P42">
            <v>3.2272660298135511E-2</v>
          </cell>
          <cell r="Q42">
            <v>0</v>
          </cell>
          <cell r="R42">
            <v>0</v>
          </cell>
          <cell r="S42">
            <v>6106.6437181548008</v>
          </cell>
          <cell r="T42">
            <v>5048.8638426480511</v>
          </cell>
          <cell r="U42">
            <v>5135.1994143573329</v>
          </cell>
          <cell r="V42">
            <v>86.335571709281794</v>
          </cell>
          <cell r="W42">
            <v>1.7100000000000024</v>
          </cell>
          <cell r="X42">
            <v>0</v>
          </cell>
          <cell r="Y42">
            <v>-12103.541964214</v>
          </cell>
          <cell r="Z42">
            <v>-1.517266029813551E-2</v>
          </cell>
        </row>
        <row r="43">
          <cell r="C43">
            <v>2028</v>
          </cell>
          <cell r="D43" t="str">
            <v>Emmaus Catholic and CofE Primary School</v>
          </cell>
          <cell r="E43">
            <v>292</v>
          </cell>
          <cell r="F43">
            <v>307</v>
          </cell>
          <cell r="G43">
            <v>15</v>
          </cell>
          <cell r="H43">
            <v>1670366.2488605152</v>
          </cell>
          <cell r="I43">
            <v>10240</v>
          </cell>
          <cell r="J43">
            <v>147100</v>
          </cell>
          <cell r="K43">
            <v>-119163</v>
          </cell>
          <cell r="L43">
            <v>1632189.2488605152</v>
          </cell>
          <cell r="M43">
            <v>5589.6892084264218</v>
          </cell>
          <cell r="N43">
            <v>1727215.8905610146</v>
          </cell>
          <cell r="O43">
            <v>5626.110392706888</v>
          </cell>
          <cell r="P43">
            <v>6.5157798443536792E-3</v>
          </cell>
          <cell r="Q43">
            <v>0</v>
          </cell>
          <cell r="R43">
            <v>0</v>
          </cell>
          <cell r="S43">
            <v>6138.9661256059107</v>
          </cell>
          <cell r="T43">
            <v>5589.6892084264218</v>
          </cell>
          <cell r="U43">
            <v>5626.110392706888</v>
          </cell>
          <cell r="V43">
            <v>36.42118428046615</v>
          </cell>
          <cell r="W43">
            <v>0.65157798443536796</v>
          </cell>
          <cell r="X43">
            <v>0</v>
          </cell>
          <cell r="Y43">
            <v>0</v>
          </cell>
          <cell r="Z43">
            <v>0</v>
          </cell>
        </row>
        <row r="44">
          <cell r="C44">
            <v>2010</v>
          </cell>
          <cell r="D44" t="str">
            <v>Fox Hill Primary</v>
          </cell>
          <cell r="E44">
            <v>278</v>
          </cell>
          <cell r="F44">
            <v>263</v>
          </cell>
          <cell r="G44">
            <v>-15</v>
          </cell>
          <cell r="H44">
            <v>1641428.067021593</v>
          </cell>
          <cell r="I44">
            <v>10408.32</v>
          </cell>
          <cell r="J44">
            <v>147100</v>
          </cell>
          <cell r="K44">
            <v>-118030</v>
          </cell>
          <cell r="L44">
            <v>1601949.7470215929</v>
          </cell>
          <cell r="M44">
            <v>5762.409161948176</v>
          </cell>
          <cell r="N44">
            <v>1481042.5395082815</v>
          </cell>
          <cell r="O44">
            <v>5631.3404544041123</v>
          </cell>
          <cell r="P44">
            <v>-2.2745470489942014E-2</v>
          </cell>
          <cell r="Q44">
            <v>1.7745470489942013E-2</v>
          </cell>
          <cell r="R44">
            <v>26893.502036126909</v>
          </cell>
          <cell r="S44">
            <v>6339.0009184198052</v>
          </cell>
          <cell r="T44">
            <v>5762.409161948176</v>
          </cell>
          <cell r="U44">
            <v>5733.597116138435</v>
          </cell>
          <cell r="V44">
            <v>-28.812045809740994</v>
          </cell>
          <cell r="W44">
            <v>-0.500000000000002</v>
          </cell>
          <cell r="X44">
            <v>0</v>
          </cell>
          <cell r="Y44">
            <v>0</v>
          </cell>
          <cell r="Z44">
            <v>0</v>
          </cell>
        </row>
        <row r="45">
          <cell r="C45">
            <v>2036</v>
          </cell>
          <cell r="D45" t="str">
            <v>Gleadless Primary School</v>
          </cell>
          <cell r="E45">
            <v>393</v>
          </cell>
          <cell r="F45">
            <v>398</v>
          </cell>
          <cell r="G45">
            <v>5</v>
          </cell>
          <cell r="H45">
            <v>1963308.5196426664</v>
          </cell>
          <cell r="I45">
            <v>37134.050000000003</v>
          </cell>
          <cell r="J45">
            <v>147100</v>
          </cell>
          <cell r="K45">
            <v>-141633</v>
          </cell>
          <cell r="L45">
            <v>1920707.4696426664</v>
          </cell>
          <cell r="M45">
            <v>4887.2963604139095</v>
          </cell>
          <cell r="N45">
            <v>1958646.4780259985</v>
          </cell>
          <cell r="O45">
            <v>4921.2223065979861</v>
          </cell>
          <cell r="P45">
            <v>6.9416592901690426E-3</v>
          </cell>
          <cell r="Q45">
            <v>0</v>
          </cell>
          <cell r="R45">
            <v>0</v>
          </cell>
          <cell r="S45">
            <v>5394.3956734321573</v>
          </cell>
          <cell r="T45">
            <v>4887.2963604139095</v>
          </cell>
          <cell r="U45">
            <v>4921.2223065979861</v>
          </cell>
          <cell r="V45">
            <v>33.925946184076565</v>
          </cell>
          <cell r="W45">
            <v>0.69416592901690422</v>
          </cell>
          <cell r="X45">
            <v>0</v>
          </cell>
          <cell r="Y45">
            <v>0</v>
          </cell>
          <cell r="Z45">
            <v>0</v>
          </cell>
        </row>
        <row r="46">
          <cell r="C46">
            <v>2305</v>
          </cell>
          <cell r="D46" t="str">
            <v>Greengate Lane Academy</v>
          </cell>
          <cell r="E46">
            <v>191</v>
          </cell>
          <cell r="F46">
            <v>174</v>
          </cell>
          <cell r="G46">
            <v>-17</v>
          </cell>
          <cell r="H46">
            <v>1086962.4805833115</v>
          </cell>
          <cell r="I46">
            <v>4572.1400000000003</v>
          </cell>
          <cell r="J46">
            <v>147100</v>
          </cell>
          <cell r="K46">
            <v>-86674</v>
          </cell>
          <cell r="L46">
            <v>1021964.3405833115</v>
          </cell>
          <cell r="M46">
            <v>5350.5986417974427</v>
          </cell>
          <cell r="N46">
            <v>934638.19581252418</v>
          </cell>
          <cell r="O46">
            <v>5371.4838839800241</v>
          </cell>
          <cell r="P46">
            <v>3.9033468179488248E-3</v>
          </cell>
          <cell r="Q46">
            <v>0</v>
          </cell>
          <cell r="R46">
            <v>0</v>
          </cell>
          <cell r="S46">
            <v>6244.4172173133575</v>
          </cell>
          <cell r="T46">
            <v>5350.5986417974427</v>
          </cell>
          <cell r="U46">
            <v>5371.4838839800241</v>
          </cell>
          <cell r="V46">
            <v>20.885242182581351</v>
          </cell>
          <cell r="W46">
            <v>0.39033468179488245</v>
          </cell>
          <cell r="X46">
            <v>0</v>
          </cell>
          <cell r="Y46">
            <v>0</v>
          </cell>
          <cell r="Z46">
            <v>0</v>
          </cell>
        </row>
        <row r="47">
          <cell r="C47">
            <v>2341</v>
          </cell>
          <cell r="D47" t="str">
            <v>Greenhill Primary School</v>
          </cell>
          <cell r="E47">
            <v>463</v>
          </cell>
          <cell r="F47">
            <v>486</v>
          </cell>
          <cell r="G47">
            <v>23</v>
          </cell>
          <cell r="H47">
            <v>2327370.2329178886</v>
          </cell>
          <cell r="I47">
            <v>7373.33</v>
          </cell>
          <cell r="J47">
            <v>147100</v>
          </cell>
          <cell r="K47">
            <v>-172229</v>
          </cell>
          <cell r="L47">
            <v>2345125.9029178885</v>
          </cell>
          <cell r="M47">
            <v>5065.0667449630419</v>
          </cell>
          <cell r="N47">
            <v>2514184.8133973596</v>
          </cell>
          <cell r="O47">
            <v>5173.219780653003</v>
          </cell>
          <cell r="P47">
            <v>2.1352736525636899E-2</v>
          </cell>
          <cell r="Q47">
            <v>0</v>
          </cell>
          <cell r="R47">
            <v>0</v>
          </cell>
          <cell r="S47">
            <v>5471.6555179891529</v>
          </cell>
          <cell r="T47">
            <v>5065.0667449630419</v>
          </cell>
          <cell r="U47">
            <v>5151.6793863019102</v>
          </cell>
          <cell r="V47">
            <v>86.612641338868343</v>
          </cell>
          <cell r="W47">
            <v>1.7100000000000064</v>
          </cell>
          <cell r="X47">
            <v>-4.4201442506164312E-10</v>
          </cell>
          <cell r="Y47">
            <v>-10468.631654631257</v>
          </cell>
          <cell r="Z47">
            <v>-4.2527365256368986E-3</v>
          </cell>
        </row>
        <row r="48">
          <cell r="C48">
            <v>2296</v>
          </cell>
          <cell r="D48" t="str">
            <v>Grenoside Community Primary School</v>
          </cell>
          <cell r="E48">
            <v>323</v>
          </cell>
          <cell r="F48">
            <v>329</v>
          </cell>
          <cell r="G48">
            <v>6</v>
          </cell>
          <cell r="H48">
            <v>1728189.2277190122</v>
          </cell>
          <cell r="I48">
            <v>216666.92687612143</v>
          </cell>
          <cell r="J48">
            <v>147100</v>
          </cell>
          <cell r="K48">
            <v>-110338</v>
          </cell>
          <cell r="L48">
            <v>1474760.3008428907</v>
          </cell>
          <cell r="M48">
            <v>4565.8213648386709</v>
          </cell>
          <cell r="N48">
            <v>1493575.4769789362</v>
          </cell>
          <cell r="O48">
            <v>4539.7430911213869</v>
          </cell>
          <cell r="P48">
            <v>-5.7116281241558044E-3</v>
          </cell>
          <cell r="Q48">
            <v>7.116281241558043E-4</v>
          </cell>
          <cell r="R48">
            <v>1068.9759078268198</v>
          </cell>
          <cell r="S48">
            <v>5674.4728148533823</v>
          </cell>
          <cell r="T48">
            <v>4565.8213648386709</v>
          </cell>
          <cell r="U48">
            <v>4542.9922580144776</v>
          </cell>
          <cell r="V48">
            <v>-22.829106824193332</v>
          </cell>
          <cell r="W48">
            <v>-0.4999999999999995</v>
          </cell>
          <cell r="X48">
            <v>0</v>
          </cell>
          <cell r="Y48">
            <v>0</v>
          </cell>
          <cell r="Z48">
            <v>0</v>
          </cell>
        </row>
        <row r="49">
          <cell r="C49">
            <v>2356</v>
          </cell>
          <cell r="D49" t="str">
            <v>Greystones Primary School</v>
          </cell>
          <cell r="E49">
            <v>631</v>
          </cell>
          <cell r="F49">
            <v>631</v>
          </cell>
          <cell r="G49">
            <v>0</v>
          </cell>
          <cell r="H49">
            <v>2966254.0000000005</v>
          </cell>
          <cell r="I49">
            <v>57344</v>
          </cell>
          <cell r="J49">
            <v>147100</v>
          </cell>
          <cell r="K49">
            <v>-189087</v>
          </cell>
          <cell r="L49">
            <v>2950897.0000000005</v>
          </cell>
          <cell r="M49">
            <v>4676.5404120443745</v>
          </cell>
          <cell r="N49">
            <v>2979505.0000000005</v>
          </cell>
          <cell r="O49">
            <v>4721.8779714738521</v>
          </cell>
          <cell r="P49">
            <v>9.6946792788770095E-3</v>
          </cell>
          <cell r="Q49">
            <v>0</v>
          </cell>
          <cell r="R49">
            <v>0</v>
          </cell>
          <cell r="S49">
            <v>5051.9128367670373</v>
          </cell>
          <cell r="T49">
            <v>4676.5404120443745</v>
          </cell>
          <cell r="U49">
            <v>4721.8779714738521</v>
          </cell>
          <cell r="V49">
            <v>45.337559429477551</v>
          </cell>
          <cell r="W49">
            <v>0.96946792788770098</v>
          </cell>
          <cell r="X49">
            <v>0</v>
          </cell>
          <cell r="Y49">
            <v>0</v>
          </cell>
          <cell r="Z49">
            <v>0</v>
          </cell>
        </row>
        <row r="50">
          <cell r="C50">
            <v>2279</v>
          </cell>
          <cell r="D50" t="str">
            <v>Halfway Junior School</v>
          </cell>
          <cell r="E50">
            <v>188</v>
          </cell>
          <cell r="F50">
            <v>195</v>
          </cell>
          <cell r="G50">
            <v>7</v>
          </cell>
          <cell r="H50">
            <v>968446.98719023215</v>
          </cell>
          <cell r="I50">
            <v>16966</v>
          </cell>
          <cell r="J50">
            <v>147100</v>
          </cell>
          <cell r="K50">
            <v>-73067</v>
          </cell>
          <cell r="L50">
            <v>877447.98719023215</v>
          </cell>
          <cell r="M50">
            <v>4667.2765276076179</v>
          </cell>
          <cell r="N50">
            <v>931142.54249789752</v>
          </cell>
          <cell r="O50">
            <v>4775.0899615276794</v>
          </cell>
          <cell r="P50">
            <v>2.3099859903806721E-2</v>
          </cell>
          <cell r="Q50">
            <v>0</v>
          </cell>
          <cell r="R50">
            <v>0</v>
          </cell>
          <cell r="S50">
            <v>5588.4510587938103</v>
          </cell>
          <cell r="T50">
            <v>4667.2765276076179</v>
          </cell>
          <cell r="U50">
            <v>4747.0869562297084</v>
          </cell>
          <cell r="V50">
            <v>79.810428622090512</v>
          </cell>
          <cell r="W50">
            <v>1.7100000000000053</v>
          </cell>
          <cell r="X50">
            <v>-1.7735146684572101E-10</v>
          </cell>
          <cell r="Y50">
            <v>-5460.586033104385</v>
          </cell>
          <cell r="Z50">
            <v>-5.9998599038067202E-3</v>
          </cell>
        </row>
        <row r="51">
          <cell r="C51">
            <v>2252</v>
          </cell>
          <cell r="D51" t="str">
            <v>Halfway Nursery Infant School</v>
          </cell>
          <cell r="E51">
            <v>149</v>
          </cell>
          <cell r="F51">
            <v>139</v>
          </cell>
          <cell r="G51">
            <v>-10</v>
          </cell>
          <cell r="H51">
            <v>814116.58334572345</v>
          </cell>
          <cell r="I51">
            <v>14346.25</v>
          </cell>
          <cell r="J51">
            <v>147100</v>
          </cell>
          <cell r="K51">
            <v>-59043</v>
          </cell>
          <cell r="L51">
            <v>711713.33334572345</v>
          </cell>
          <cell r="M51">
            <v>4776.5995526558618</v>
          </cell>
          <cell r="N51">
            <v>643941.21476190479</v>
          </cell>
          <cell r="O51">
            <v>4632.6706097978758</v>
          </cell>
          <cell r="P51">
            <v>-3.0132093191266005E-2</v>
          </cell>
          <cell r="Q51">
            <v>2.5132093191266004E-2</v>
          </cell>
          <cell r="R51">
            <v>16686.386368164221</v>
          </cell>
          <cell r="S51">
            <v>5924.0726700004971</v>
          </cell>
          <cell r="T51">
            <v>4776.5995526558618</v>
          </cell>
          <cell r="U51">
            <v>4752.7165548925832</v>
          </cell>
          <cell r="V51">
            <v>-23.882997763278581</v>
          </cell>
          <cell r="W51">
            <v>-0.49999999999998473</v>
          </cell>
          <cell r="X51">
            <v>0</v>
          </cell>
          <cell r="Y51">
            <v>0</v>
          </cell>
          <cell r="Z51">
            <v>0</v>
          </cell>
        </row>
        <row r="52">
          <cell r="C52">
            <v>2357</v>
          </cell>
          <cell r="D52" t="str">
            <v>Hallam Primary School</v>
          </cell>
          <cell r="E52">
            <v>613</v>
          </cell>
          <cell r="F52">
            <v>630</v>
          </cell>
          <cell r="G52">
            <v>17</v>
          </cell>
          <cell r="H52">
            <v>2835366.4000000013</v>
          </cell>
          <cell r="I52">
            <v>9436.4</v>
          </cell>
          <cell r="J52">
            <v>147100</v>
          </cell>
          <cell r="K52">
            <v>-185500</v>
          </cell>
          <cell r="L52">
            <v>2864330.0000000014</v>
          </cell>
          <cell r="M52">
            <v>4672.6427406199045</v>
          </cell>
          <cell r="N52">
            <v>2974549.9999999986</v>
          </cell>
          <cell r="O52">
            <v>4721.5079365079346</v>
          </cell>
          <cell r="P52">
            <v>1.0457721379646337E-2</v>
          </cell>
          <cell r="Q52">
            <v>0</v>
          </cell>
          <cell r="R52">
            <v>0</v>
          </cell>
          <cell r="S52">
            <v>4971.9866666666649</v>
          </cell>
          <cell r="T52">
            <v>4672.6427406199045</v>
          </cell>
          <cell r="U52">
            <v>4721.5079365079346</v>
          </cell>
          <cell r="V52">
            <v>48.86519588803003</v>
          </cell>
          <cell r="W52">
            <v>1.0457721379646336</v>
          </cell>
          <cell r="X52">
            <v>0</v>
          </cell>
          <cell r="Y52">
            <v>0</v>
          </cell>
          <cell r="Z52">
            <v>0</v>
          </cell>
        </row>
        <row r="53">
          <cell r="C53">
            <v>2050</v>
          </cell>
          <cell r="D53" t="str">
            <v>Hartley Brook Primary School</v>
          </cell>
          <cell r="E53">
            <v>562</v>
          </cell>
          <cell r="F53">
            <v>536</v>
          </cell>
          <cell r="G53">
            <v>-26</v>
          </cell>
          <cell r="H53">
            <v>3159724.5058478955</v>
          </cell>
          <cell r="I53">
            <v>8280.9</v>
          </cell>
          <cell r="J53">
            <v>147100</v>
          </cell>
          <cell r="K53">
            <v>-237043</v>
          </cell>
          <cell r="L53">
            <v>3241386.6058478956</v>
          </cell>
          <cell r="M53">
            <v>5767.5918253521277</v>
          </cell>
          <cell r="N53">
            <v>3130900.7000802774</v>
          </cell>
          <cell r="O53">
            <v>5841.2326494035024</v>
          </cell>
          <cell r="P53">
            <v>1.2768036692138614E-2</v>
          </cell>
          <cell r="Q53">
            <v>0</v>
          </cell>
          <cell r="R53">
            <v>0</v>
          </cell>
          <cell r="S53">
            <v>6135.027425522906</v>
          </cell>
          <cell r="T53">
            <v>5767.5918253521277</v>
          </cell>
          <cell r="U53">
            <v>5841.2326494035024</v>
          </cell>
          <cell r="V53">
            <v>73.640824051374693</v>
          </cell>
          <cell r="W53">
            <v>1.2768036692138613</v>
          </cell>
          <cell r="X53">
            <v>0</v>
          </cell>
          <cell r="Y53">
            <v>0</v>
          </cell>
          <cell r="Z53">
            <v>0</v>
          </cell>
        </row>
        <row r="54">
          <cell r="C54">
            <v>2049</v>
          </cell>
          <cell r="D54" t="str">
            <v>Hatfield Academy</v>
          </cell>
          <cell r="E54">
            <v>369</v>
          </cell>
          <cell r="F54">
            <v>373</v>
          </cell>
          <cell r="G54">
            <v>4</v>
          </cell>
          <cell r="H54">
            <v>2139504.6677765185</v>
          </cell>
          <cell r="I54">
            <v>5901</v>
          </cell>
          <cell r="J54">
            <v>147100</v>
          </cell>
          <cell r="K54">
            <v>-156267</v>
          </cell>
          <cell r="L54">
            <v>2142770.6677765185</v>
          </cell>
          <cell r="M54">
            <v>5806.9665793401582</v>
          </cell>
          <cell r="N54">
            <v>2202233.7257475471</v>
          </cell>
          <cell r="O54">
            <v>5904.1118652749255</v>
          </cell>
          <cell r="P54">
            <v>1.6729093341158147E-2</v>
          </cell>
          <cell r="Q54">
            <v>0</v>
          </cell>
          <cell r="R54">
            <v>0</v>
          </cell>
          <cell r="S54">
            <v>6316.779425596641</v>
          </cell>
          <cell r="T54">
            <v>5806.9665793401582</v>
          </cell>
          <cell r="U54">
            <v>5904.1118652749255</v>
          </cell>
          <cell r="V54">
            <v>97.145285934767344</v>
          </cell>
          <cell r="W54">
            <v>1.6729093341158148</v>
          </cell>
          <cell r="X54">
            <v>0</v>
          </cell>
          <cell r="Y54">
            <v>0</v>
          </cell>
          <cell r="Z54">
            <v>0</v>
          </cell>
        </row>
        <row r="55">
          <cell r="C55">
            <v>2297</v>
          </cell>
          <cell r="D55" t="str">
            <v>High Green Primary School</v>
          </cell>
          <cell r="E55">
            <v>195</v>
          </cell>
          <cell r="F55">
            <v>198</v>
          </cell>
          <cell r="G55">
            <v>3</v>
          </cell>
          <cell r="H55">
            <v>989572.1635642465</v>
          </cell>
          <cell r="I55">
            <v>12481.237499999999</v>
          </cell>
          <cell r="J55">
            <v>147100</v>
          </cell>
          <cell r="K55">
            <v>-68158</v>
          </cell>
          <cell r="L55">
            <v>898148.92606424657</v>
          </cell>
          <cell r="M55">
            <v>4605.8919285345974</v>
          </cell>
          <cell r="N55">
            <v>926012.83542102878</v>
          </cell>
          <cell r="O55">
            <v>4676.8325021264081</v>
          </cell>
          <cell r="P55">
            <v>1.5402135936433298E-2</v>
          </cell>
          <cell r="Q55">
            <v>0</v>
          </cell>
          <cell r="R55">
            <v>0</v>
          </cell>
          <cell r="S55">
            <v>5488.4373001062058</v>
          </cell>
          <cell r="T55">
            <v>4605.8919285345974</v>
          </cell>
          <cell r="U55">
            <v>4676.8325021264081</v>
          </cell>
          <cell r="V55">
            <v>70.940573591810789</v>
          </cell>
          <cell r="W55">
            <v>1.5402135936433299</v>
          </cell>
          <cell r="X55">
            <v>0</v>
          </cell>
          <cell r="Y55">
            <v>0</v>
          </cell>
          <cell r="Z55">
            <v>0</v>
          </cell>
        </row>
        <row r="56">
          <cell r="C56">
            <v>2042</v>
          </cell>
          <cell r="D56" t="str">
            <v>High Hazels Junior School</v>
          </cell>
          <cell r="E56">
            <v>350</v>
          </cell>
          <cell r="F56">
            <v>352</v>
          </cell>
          <cell r="G56">
            <v>2</v>
          </cell>
          <cell r="H56">
            <v>1935357.5157504731</v>
          </cell>
          <cell r="I56">
            <v>4102.7583999999997</v>
          </cell>
          <cell r="J56">
            <v>147100</v>
          </cell>
          <cell r="K56">
            <v>-144261</v>
          </cell>
          <cell r="L56">
            <v>1928415.7573504732</v>
          </cell>
          <cell r="M56">
            <v>5509.7593067156376</v>
          </cell>
          <cell r="N56">
            <v>1974758.1955179493</v>
          </cell>
          <cell r="O56">
            <v>5610.1085099941738</v>
          </cell>
          <cell r="P56">
            <v>1.8212992200262595E-2</v>
          </cell>
          <cell r="Q56">
            <v>0</v>
          </cell>
          <cell r="R56">
            <v>0</v>
          </cell>
          <cell r="S56">
            <v>6034.3034840422943</v>
          </cell>
          <cell r="T56">
            <v>5509.7593067156376</v>
          </cell>
          <cell r="U56">
            <v>5603.9761908604751</v>
          </cell>
          <cell r="V56">
            <v>94.216884144837422</v>
          </cell>
          <cell r="W56">
            <v>1.7100000000000004</v>
          </cell>
          <cell r="X56">
            <v>0</v>
          </cell>
          <cell r="Y56">
            <v>-2158.5763350619591</v>
          </cell>
          <cell r="Z56">
            <v>-1.1129922002625948E-3</v>
          </cell>
        </row>
        <row r="57">
          <cell r="C57">
            <v>2039</v>
          </cell>
          <cell r="D57" t="str">
            <v>High Hazels Nursery Infant Academy</v>
          </cell>
          <cell r="E57">
            <v>256</v>
          </cell>
          <cell r="F57">
            <v>247</v>
          </cell>
          <cell r="G57">
            <v>-9</v>
          </cell>
          <cell r="H57">
            <v>1553625.3792714109</v>
          </cell>
          <cell r="I57">
            <v>2758.0416</v>
          </cell>
          <cell r="J57">
            <v>147100</v>
          </cell>
          <cell r="K57">
            <v>-109892</v>
          </cell>
          <cell r="L57">
            <v>1513659.3376714108</v>
          </cell>
          <cell r="M57">
            <v>5912.7317877789483</v>
          </cell>
          <cell r="N57">
            <v>1455212.6359979101</v>
          </cell>
          <cell r="O57">
            <v>5891.5491335947772</v>
          </cell>
          <cell r="P57">
            <v>-3.5825494787288617E-3</v>
          </cell>
          <cell r="Q57">
            <v>0</v>
          </cell>
          <cell r="R57">
            <v>0</v>
          </cell>
          <cell r="S57">
            <v>6499.0033554571264</v>
          </cell>
          <cell r="T57">
            <v>5912.7317877789483</v>
          </cell>
          <cell r="U57">
            <v>5891.5491335947772</v>
          </cell>
          <cell r="V57">
            <v>-21.182654184171042</v>
          </cell>
          <cell r="W57">
            <v>-0.35825494787288614</v>
          </cell>
          <cell r="X57">
            <v>0</v>
          </cell>
          <cell r="Y57">
            <v>0</v>
          </cell>
          <cell r="Z57">
            <v>0</v>
          </cell>
        </row>
        <row r="58">
          <cell r="C58">
            <v>2339</v>
          </cell>
          <cell r="D58" t="str">
            <v>Hillsborough Primary School</v>
          </cell>
          <cell r="E58">
            <v>339</v>
          </cell>
          <cell r="F58">
            <v>325</v>
          </cell>
          <cell r="G58">
            <v>-14</v>
          </cell>
          <cell r="H58">
            <v>1854893.8542453945</v>
          </cell>
          <cell r="I58">
            <v>5753.64</v>
          </cell>
          <cell r="J58">
            <v>147100</v>
          </cell>
          <cell r="K58">
            <v>-136464</v>
          </cell>
          <cell r="L58">
            <v>1838504.2142453943</v>
          </cell>
          <cell r="M58">
            <v>5423.3162662106024</v>
          </cell>
          <cell r="N58">
            <v>1756891.0069341306</v>
          </cell>
          <cell r="O58">
            <v>5405.8184828742478</v>
          </cell>
          <cell r="P58">
            <v>-3.2263992135905246E-3</v>
          </cell>
          <cell r="Q58">
            <v>0</v>
          </cell>
          <cell r="R58">
            <v>0</v>
          </cell>
          <cell r="S58">
            <v>5878.9298674896327</v>
          </cell>
          <cell r="T58">
            <v>5423.3162662106024</v>
          </cell>
          <cell r="U58">
            <v>5405.8184828742478</v>
          </cell>
          <cell r="V58">
            <v>-17.497783336354587</v>
          </cell>
          <cell r="W58">
            <v>-0.32263992135905245</v>
          </cell>
          <cell r="X58">
            <v>0</v>
          </cell>
          <cell r="Y58">
            <v>0</v>
          </cell>
          <cell r="Z58">
            <v>0</v>
          </cell>
        </row>
        <row r="59">
          <cell r="C59">
            <v>2213</v>
          </cell>
          <cell r="D59" t="str">
            <v>Holt House Infant School</v>
          </cell>
          <cell r="E59">
            <v>176</v>
          </cell>
          <cell r="F59">
            <v>175</v>
          </cell>
          <cell r="G59">
            <v>-1</v>
          </cell>
          <cell r="H59">
            <v>885601.68684380536</v>
          </cell>
          <cell r="I59">
            <v>15063.5625</v>
          </cell>
          <cell r="J59">
            <v>147100</v>
          </cell>
          <cell r="K59">
            <v>-61977</v>
          </cell>
          <cell r="L59">
            <v>785415.12434380536</v>
          </cell>
          <cell r="M59">
            <v>4462.5859337716211</v>
          </cell>
          <cell r="N59">
            <v>767153.87535087729</v>
          </cell>
          <cell r="O59">
            <v>4383.7364305764413</v>
          </cell>
          <cell r="P59">
            <v>-1.7669016208398013E-2</v>
          </cell>
          <cell r="Q59">
            <v>1.2669016208398012E-2</v>
          </cell>
          <cell r="R59">
            <v>9893.9003671062874</v>
          </cell>
          <cell r="S59">
            <v>5383.4958612456203</v>
          </cell>
          <cell r="T59">
            <v>4462.5859337716211</v>
          </cell>
          <cell r="U59">
            <v>4440.2730041027635</v>
          </cell>
          <cell r="V59">
            <v>-22.312929668857578</v>
          </cell>
          <cell r="W59">
            <v>-0.49999999999998823</v>
          </cell>
          <cell r="X59">
            <v>0</v>
          </cell>
          <cell r="Y59">
            <v>0</v>
          </cell>
          <cell r="Z59">
            <v>0</v>
          </cell>
        </row>
        <row r="60">
          <cell r="C60">
            <v>2337</v>
          </cell>
          <cell r="D60" t="str">
            <v>Hucklow Primary School</v>
          </cell>
          <cell r="E60">
            <v>414</v>
          </cell>
          <cell r="F60">
            <v>423</v>
          </cell>
          <cell r="G60">
            <v>9</v>
          </cell>
          <cell r="H60">
            <v>2391581.3382100528</v>
          </cell>
          <cell r="I60">
            <v>6297.6</v>
          </cell>
          <cell r="J60">
            <v>147100</v>
          </cell>
          <cell r="K60">
            <v>-162555</v>
          </cell>
          <cell r="L60">
            <v>2400738.7382100527</v>
          </cell>
          <cell r="M60">
            <v>5798.8858410870835</v>
          </cell>
          <cell r="N60">
            <v>2510949.1261280566</v>
          </cell>
          <cell r="O60">
            <v>5936.0499435651454</v>
          </cell>
          <cell r="P60">
            <v>2.3653526942401165E-2</v>
          </cell>
          <cell r="Q60">
            <v>0</v>
          </cell>
          <cell r="R60">
            <v>0</v>
          </cell>
          <cell r="S60">
            <v>6268.0023445252291</v>
          </cell>
          <cell r="T60">
            <v>5798.8858410870835</v>
          </cell>
          <cell r="U60">
            <v>5898.0467889696729</v>
          </cell>
          <cell r="V60">
            <v>99.160947882589426</v>
          </cell>
          <cell r="W60">
            <v>1.7100000000000053</v>
          </cell>
          <cell r="X60">
            <v>-3.8471625884994864E-10</v>
          </cell>
          <cell r="Y60">
            <v>-16075.334393885012</v>
          </cell>
          <cell r="Z60">
            <v>-6.5535269424011645E-3</v>
          </cell>
        </row>
        <row r="61">
          <cell r="C61">
            <v>2060</v>
          </cell>
          <cell r="D61" t="str">
            <v>Hunter's Bar Infant School</v>
          </cell>
          <cell r="E61">
            <v>268</v>
          </cell>
          <cell r="F61">
            <v>268</v>
          </cell>
          <cell r="G61">
            <v>0</v>
          </cell>
          <cell r="H61">
            <v>1300818.7151445148</v>
          </cell>
          <cell r="I61">
            <v>15396.900600000001</v>
          </cell>
          <cell r="J61">
            <v>147100</v>
          </cell>
          <cell r="K61">
            <v>-86265</v>
          </cell>
          <cell r="L61">
            <v>1224586.8145445148</v>
          </cell>
          <cell r="M61">
            <v>4569.353785613861</v>
          </cell>
          <cell r="N61">
            <v>1194635.296579353</v>
          </cell>
          <cell r="O61">
            <v>4457.5943902214667</v>
          </cell>
          <cell r="P61">
            <v>-2.4458468447826731E-2</v>
          </cell>
          <cell r="Q61">
            <v>1.945846844782673E-2</v>
          </cell>
          <cell r="R61">
            <v>23828.583892439085</v>
          </cell>
          <cell r="S61">
            <v>5163.9045017604185</v>
          </cell>
          <cell r="T61">
            <v>4569.353785613861</v>
          </cell>
          <cell r="U61">
            <v>4546.5070166857913</v>
          </cell>
          <cell r="V61">
            <v>-22.84676892806965</v>
          </cell>
          <cell r="W61">
            <v>-0.50000000000000755</v>
          </cell>
          <cell r="X61">
            <v>0</v>
          </cell>
          <cell r="Y61">
            <v>0</v>
          </cell>
          <cell r="Z61">
            <v>0</v>
          </cell>
        </row>
        <row r="62">
          <cell r="C62">
            <v>2058</v>
          </cell>
          <cell r="D62" t="str">
            <v>Hunter's Bar Junior School</v>
          </cell>
          <cell r="E62">
            <v>361</v>
          </cell>
          <cell r="F62">
            <v>361</v>
          </cell>
          <cell r="G62">
            <v>0</v>
          </cell>
          <cell r="H62">
            <v>1687498.7794000003</v>
          </cell>
          <cell r="I62">
            <v>23288.779399999999</v>
          </cell>
          <cell r="J62">
            <v>147100</v>
          </cell>
          <cell r="K62">
            <v>-116409</v>
          </cell>
          <cell r="L62">
            <v>1633519.0000000005</v>
          </cell>
          <cell r="M62">
            <v>4524.9833795013865</v>
          </cell>
          <cell r="N62">
            <v>1641654.9999999998</v>
          </cell>
          <cell r="O62">
            <v>4547.5207756232685</v>
          </cell>
          <cell r="P62">
            <v>4.9806583210843603E-3</v>
          </cell>
          <cell r="Q62">
            <v>0</v>
          </cell>
          <cell r="R62">
            <v>0</v>
          </cell>
          <cell r="S62">
            <v>5031.9376011080321</v>
          </cell>
          <cell r="T62">
            <v>4524.9833795013865</v>
          </cell>
          <cell r="U62">
            <v>4547.5207756232685</v>
          </cell>
          <cell r="V62">
            <v>22.537396121882011</v>
          </cell>
          <cell r="W62">
            <v>0.49806583210843602</v>
          </cell>
          <cell r="X62">
            <v>0</v>
          </cell>
          <cell r="Y62">
            <v>0</v>
          </cell>
          <cell r="Z62">
            <v>0</v>
          </cell>
        </row>
        <row r="63">
          <cell r="C63">
            <v>2063</v>
          </cell>
          <cell r="D63" t="str">
            <v>Intake Primary School</v>
          </cell>
          <cell r="E63">
            <v>416</v>
          </cell>
          <cell r="F63">
            <v>410</v>
          </cell>
          <cell r="G63">
            <v>-6</v>
          </cell>
          <cell r="H63">
            <v>2021002.677424771</v>
          </cell>
          <cell r="I63">
            <v>31878.400000000001</v>
          </cell>
          <cell r="J63">
            <v>147100</v>
          </cell>
          <cell r="K63">
            <v>-149569</v>
          </cell>
          <cell r="L63">
            <v>1991593.2774247711</v>
          </cell>
          <cell r="M63">
            <v>4787.4838399633918</v>
          </cell>
          <cell r="N63">
            <v>1988893.4508081516</v>
          </cell>
          <cell r="O63">
            <v>4850.9596361174426</v>
          </cell>
          <cell r="P63">
            <v>1.3258696692443816E-2</v>
          </cell>
          <cell r="Q63">
            <v>0</v>
          </cell>
          <cell r="R63">
            <v>0</v>
          </cell>
          <cell r="S63">
            <v>5300.9620751418333</v>
          </cell>
          <cell r="T63">
            <v>4787.4838399633918</v>
          </cell>
          <cell r="U63">
            <v>4850.9596361174426</v>
          </cell>
          <cell r="V63">
            <v>63.47579615405084</v>
          </cell>
          <cell r="W63">
            <v>1.3258696692443817</v>
          </cell>
          <cell r="X63">
            <v>0</v>
          </cell>
          <cell r="Y63">
            <v>0</v>
          </cell>
          <cell r="Z63">
            <v>0</v>
          </cell>
        </row>
        <row r="64">
          <cell r="C64">
            <v>2261</v>
          </cell>
          <cell r="D64" t="str">
            <v>Limpsfield Junior School</v>
          </cell>
          <cell r="E64">
            <v>225</v>
          </cell>
          <cell r="F64">
            <v>216</v>
          </cell>
          <cell r="G64">
            <v>-9</v>
          </cell>
          <cell r="H64">
            <v>1241294.6912666939</v>
          </cell>
          <cell r="I64">
            <v>18048</v>
          </cell>
          <cell r="J64">
            <v>147100</v>
          </cell>
          <cell r="K64">
            <v>-89825</v>
          </cell>
          <cell r="L64">
            <v>1165971.6912666939</v>
          </cell>
          <cell r="M64">
            <v>5182.0964056297507</v>
          </cell>
          <cell r="N64">
            <v>1127689.2748081842</v>
          </cell>
          <cell r="O64">
            <v>5220.7836796675192</v>
          </cell>
          <cell r="P64">
            <v>7.4655643217558069E-3</v>
          </cell>
          <cell r="Q64">
            <v>0</v>
          </cell>
          <cell r="R64">
            <v>0</v>
          </cell>
          <cell r="S64">
            <v>5983.2362259638157</v>
          </cell>
          <cell r="T64">
            <v>5182.0964056297507</v>
          </cell>
          <cell r="U64">
            <v>5220.7836796675192</v>
          </cell>
          <cell r="V64">
            <v>38.687274037768475</v>
          </cell>
          <cell r="W64">
            <v>0.74655643217558065</v>
          </cell>
          <cell r="X64">
            <v>0</v>
          </cell>
          <cell r="Y64">
            <v>0</v>
          </cell>
          <cell r="Z64">
            <v>0</v>
          </cell>
        </row>
        <row r="65">
          <cell r="C65">
            <v>2315</v>
          </cell>
          <cell r="D65" t="str">
            <v>Lound Infant School</v>
          </cell>
          <cell r="E65">
            <v>143</v>
          </cell>
          <cell r="F65">
            <v>146</v>
          </cell>
          <cell r="G65">
            <v>3</v>
          </cell>
          <cell r="H65">
            <v>753542.78331493936</v>
          </cell>
          <cell r="I65">
            <v>2969.6</v>
          </cell>
          <cell r="J65">
            <v>147100</v>
          </cell>
          <cell r="K65">
            <v>-52100</v>
          </cell>
          <cell r="L65">
            <v>655573.18331493938</v>
          </cell>
          <cell r="M65">
            <v>4584.4278553492268</v>
          </cell>
          <cell r="N65">
            <v>651449.40651898296</v>
          </cell>
          <cell r="O65">
            <v>4461.9822364313904</v>
          </cell>
          <cell r="P65">
            <v>-2.6709029519346384E-2</v>
          </cell>
          <cell r="Q65">
            <v>2.1709029519346383E-2</v>
          </cell>
          <cell r="R65">
            <v>14530.428027599168</v>
          </cell>
          <cell r="S65">
            <v>5588.8632503190547</v>
          </cell>
          <cell r="T65">
            <v>4584.4278553492268</v>
          </cell>
          <cell r="U65">
            <v>4561.50571607248</v>
          </cell>
          <cell r="V65">
            <v>-22.922139276746748</v>
          </cell>
          <cell r="W65">
            <v>-0.50000000000001332</v>
          </cell>
          <cell r="X65">
            <v>0</v>
          </cell>
          <cell r="Y65">
            <v>0</v>
          </cell>
          <cell r="Z65">
            <v>0</v>
          </cell>
        </row>
        <row r="66">
          <cell r="C66">
            <v>2298</v>
          </cell>
          <cell r="D66" t="str">
            <v>Lound Junior School</v>
          </cell>
          <cell r="E66">
            <v>207</v>
          </cell>
          <cell r="F66">
            <v>201</v>
          </cell>
          <cell r="G66">
            <v>-6</v>
          </cell>
          <cell r="H66">
            <v>1003863.7307431314</v>
          </cell>
          <cell r="I66">
            <v>3662.52</v>
          </cell>
          <cell r="J66">
            <v>147100</v>
          </cell>
          <cell r="K66">
            <v>-73190</v>
          </cell>
          <cell r="L66">
            <v>926291.21074313135</v>
          </cell>
          <cell r="M66">
            <v>4474.8367668750307</v>
          </cell>
          <cell r="N66">
            <v>911177.46913431934</v>
          </cell>
          <cell r="O66">
            <v>4533.2212394742255</v>
          </cell>
          <cell r="P66">
            <v>1.304728544097648E-2</v>
          </cell>
          <cell r="Q66">
            <v>0</v>
          </cell>
          <cell r="R66">
            <v>0</v>
          </cell>
          <cell r="S66">
            <v>5285.0468613647727</v>
          </cell>
          <cell r="T66">
            <v>4474.8367668750307</v>
          </cell>
          <cell r="U66">
            <v>4533.2212394742255</v>
          </cell>
          <cell r="V66">
            <v>58.384472599194851</v>
          </cell>
          <cell r="W66">
            <v>1.3047285440976479</v>
          </cell>
          <cell r="X66">
            <v>0</v>
          </cell>
          <cell r="Y66">
            <v>0</v>
          </cell>
          <cell r="Z66">
            <v>0</v>
          </cell>
        </row>
        <row r="67">
          <cell r="C67">
            <v>2029</v>
          </cell>
          <cell r="D67" t="str">
            <v>Lowedges Junior Academy</v>
          </cell>
          <cell r="E67">
            <v>297</v>
          </cell>
          <cell r="F67">
            <v>297</v>
          </cell>
          <cell r="G67">
            <v>0</v>
          </cell>
          <cell r="H67">
            <v>1699594.243239064</v>
          </cell>
          <cell r="I67">
            <v>5418.43</v>
          </cell>
          <cell r="J67">
            <v>147100</v>
          </cell>
          <cell r="K67">
            <v>-133298</v>
          </cell>
          <cell r="L67">
            <v>1680373.8132390641</v>
          </cell>
          <cell r="M67">
            <v>5657.8242870002159</v>
          </cell>
          <cell r="N67">
            <v>1717555.5762018857</v>
          </cell>
          <cell r="O67">
            <v>5783.0154080871571</v>
          </cell>
          <cell r="P67">
            <v>2.212707831428919E-2</v>
          </cell>
          <cell r="Q67">
            <v>0</v>
          </cell>
          <cell r="R67">
            <v>0</v>
          </cell>
          <cell r="S67">
            <v>6273.5744291092633</v>
          </cell>
          <cell r="T67">
            <v>5657.8242870002159</v>
          </cell>
          <cell r="U67">
            <v>5754.5730823079166</v>
          </cell>
          <cell r="V67">
            <v>96.748795307700675</v>
          </cell>
          <cell r="W67">
            <v>1.7099999999999467</v>
          </cell>
          <cell r="X67">
            <v>0</v>
          </cell>
          <cell r="Y67">
            <v>-8447.3707564335309</v>
          </cell>
          <cell r="Z67">
            <v>-5.0270783142891892E-3</v>
          </cell>
        </row>
        <row r="68">
          <cell r="C68">
            <v>2045</v>
          </cell>
          <cell r="D68" t="str">
            <v>Lower Meadow Primary School</v>
          </cell>
          <cell r="E68">
            <v>252</v>
          </cell>
          <cell r="F68">
            <v>262</v>
          </cell>
          <cell r="G68">
            <v>10</v>
          </cell>
          <cell r="H68">
            <v>1527017.1305730746</v>
          </cell>
          <cell r="I68">
            <v>5683.2</v>
          </cell>
          <cell r="J68">
            <v>147100</v>
          </cell>
          <cell r="K68">
            <v>-118156</v>
          </cell>
          <cell r="L68">
            <v>1492389.9305730746</v>
          </cell>
          <cell r="M68">
            <v>5922.1822641788676</v>
          </cell>
          <cell r="N68">
            <v>1579524.1874700461</v>
          </cell>
          <cell r="O68">
            <v>6028.7182727864356</v>
          </cell>
          <cell r="P68">
            <v>1.7989316075590182E-2</v>
          </cell>
          <cell r="Q68">
            <v>0</v>
          </cell>
          <cell r="R68">
            <v>0</v>
          </cell>
          <cell r="S68">
            <v>6608.0340236444181</v>
          </cell>
          <cell r="T68">
            <v>5922.1822641788676</v>
          </cell>
          <cell r="U68">
            <v>6023.451580896326</v>
          </cell>
          <cell r="V68">
            <v>101.26931671745842</v>
          </cell>
          <cell r="W68">
            <v>1.7099999999999962</v>
          </cell>
          <cell r="X68">
            <v>0</v>
          </cell>
          <cell r="Y68">
            <v>-1379.8732752086428</v>
          </cell>
          <cell r="Z68">
            <v>-8.8931607559018105E-4</v>
          </cell>
        </row>
        <row r="69">
          <cell r="C69">
            <v>2070</v>
          </cell>
          <cell r="D69" t="str">
            <v>Lowfield Community Primary School</v>
          </cell>
          <cell r="E69">
            <v>395</v>
          </cell>
          <cell r="F69">
            <v>402</v>
          </cell>
          <cell r="G69">
            <v>7</v>
          </cell>
          <cell r="H69">
            <v>2175107.5099132005</v>
          </cell>
          <cell r="I69">
            <v>28637.73</v>
          </cell>
          <cell r="J69">
            <v>147100</v>
          </cell>
          <cell r="K69">
            <v>-151714</v>
          </cell>
          <cell r="L69">
            <v>2151083.7799132005</v>
          </cell>
          <cell r="M69">
            <v>5445.7817212992422</v>
          </cell>
          <cell r="N69">
            <v>2182382.600952521</v>
          </cell>
          <cell r="O69">
            <v>5428.8124401804007</v>
          </cell>
          <cell r="P69">
            <v>-3.1160413669303372E-3</v>
          </cell>
          <cell r="Q69">
            <v>0</v>
          </cell>
          <cell r="R69">
            <v>0</v>
          </cell>
          <cell r="S69">
            <v>5878.9417934142311</v>
          </cell>
          <cell r="T69">
            <v>5445.7817212992422</v>
          </cell>
          <cell r="U69">
            <v>5428.8124401804007</v>
          </cell>
          <cell r="V69">
            <v>-16.969281118841536</v>
          </cell>
          <cell r="W69">
            <v>-0.31160413669303372</v>
          </cell>
          <cell r="X69">
            <v>0</v>
          </cell>
          <cell r="Y69">
            <v>0</v>
          </cell>
          <cell r="Z69">
            <v>0</v>
          </cell>
        </row>
        <row r="70">
          <cell r="C70">
            <v>2292</v>
          </cell>
          <cell r="D70" t="str">
            <v>Loxley Primary School</v>
          </cell>
          <cell r="E70">
            <v>206</v>
          </cell>
          <cell r="F70">
            <v>209</v>
          </cell>
          <cell r="G70">
            <v>3</v>
          </cell>
          <cell r="H70">
            <v>952993.89999999979</v>
          </cell>
          <cell r="I70">
            <v>3333.9</v>
          </cell>
          <cell r="J70">
            <v>147100</v>
          </cell>
          <cell r="K70">
            <v>-68499</v>
          </cell>
          <cell r="L70">
            <v>871058.99999999977</v>
          </cell>
          <cell r="M70">
            <v>4228.4417475728142</v>
          </cell>
          <cell r="N70">
            <v>888494.99999999988</v>
          </cell>
          <cell r="O70">
            <v>4251.1722488038276</v>
          </cell>
          <cell r="P70">
            <v>5.3756212306959438E-3</v>
          </cell>
          <cell r="Q70">
            <v>0</v>
          </cell>
          <cell r="R70">
            <v>0</v>
          </cell>
          <cell r="S70">
            <v>4971.8322966507167</v>
          </cell>
          <cell r="T70">
            <v>4228.4417475728142</v>
          </cell>
          <cell r="U70">
            <v>4251.1722488038276</v>
          </cell>
          <cell r="V70">
            <v>22.730501231013477</v>
          </cell>
          <cell r="W70">
            <v>0.53756212306959439</v>
          </cell>
          <cell r="X70">
            <v>0</v>
          </cell>
          <cell r="Y70">
            <v>0</v>
          </cell>
          <cell r="Z70">
            <v>0</v>
          </cell>
        </row>
        <row r="71">
          <cell r="C71">
            <v>2072</v>
          </cell>
          <cell r="D71" t="str">
            <v>Lydgate Infant School</v>
          </cell>
          <cell r="E71">
            <v>356</v>
          </cell>
          <cell r="F71">
            <v>350</v>
          </cell>
          <cell r="G71">
            <v>-6</v>
          </cell>
          <cell r="H71">
            <v>1666126.6599999995</v>
          </cell>
          <cell r="I71">
            <v>24966.66</v>
          </cell>
          <cell r="J71">
            <v>147100</v>
          </cell>
          <cell r="K71">
            <v>-109730</v>
          </cell>
          <cell r="L71">
            <v>1603789.9999999995</v>
          </cell>
          <cell r="M71">
            <v>4505.028089887639</v>
          </cell>
          <cell r="N71">
            <v>1587150</v>
          </cell>
          <cell r="O71">
            <v>4534.7142857142853</v>
          </cell>
          <cell r="P71">
            <v>6.5895695286079196E-3</v>
          </cell>
          <cell r="Q71">
            <v>0</v>
          </cell>
          <cell r="R71">
            <v>0</v>
          </cell>
          <cell r="S71">
            <v>5041.58</v>
          </cell>
          <cell r="T71">
            <v>4505.028089887639</v>
          </cell>
          <cell r="U71">
            <v>4534.7142857142853</v>
          </cell>
          <cell r="V71">
            <v>29.686195826646326</v>
          </cell>
          <cell r="W71">
            <v>0.65895695286079192</v>
          </cell>
          <cell r="X71">
            <v>0</v>
          </cell>
          <cell r="Y71">
            <v>0</v>
          </cell>
          <cell r="Z71">
            <v>0</v>
          </cell>
        </row>
        <row r="72">
          <cell r="C72">
            <v>2071</v>
          </cell>
          <cell r="D72" t="str">
            <v>Lydgate Junior School</v>
          </cell>
          <cell r="E72">
            <v>479</v>
          </cell>
          <cell r="F72">
            <v>475</v>
          </cell>
          <cell r="G72">
            <v>-4</v>
          </cell>
          <cell r="H72">
            <v>2232381.9999999995</v>
          </cell>
          <cell r="I72">
            <v>24192</v>
          </cell>
          <cell r="J72">
            <v>147100</v>
          </cell>
          <cell r="K72">
            <v>-150124</v>
          </cell>
          <cell r="L72">
            <v>2211213.9999999995</v>
          </cell>
          <cell r="M72">
            <v>4616.313152400834</v>
          </cell>
          <cell r="N72">
            <v>2206525</v>
          </cell>
          <cell r="O72">
            <v>4645.3157894736842</v>
          </cell>
          <cell r="P72">
            <v>6.2826407384790487E-3</v>
          </cell>
          <cell r="Q72">
            <v>0</v>
          </cell>
          <cell r="R72">
            <v>0</v>
          </cell>
          <cell r="S72">
            <v>5004.637368421053</v>
          </cell>
          <cell r="T72">
            <v>4616.313152400834</v>
          </cell>
          <cell r="U72">
            <v>4645.3157894736842</v>
          </cell>
          <cell r="V72">
            <v>29.002637072850121</v>
          </cell>
          <cell r="W72">
            <v>0.62826407384790484</v>
          </cell>
          <cell r="X72">
            <v>0</v>
          </cell>
          <cell r="Y72">
            <v>0</v>
          </cell>
          <cell r="Z72">
            <v>0</v>
          </cell>
        </row>
        <row r="73">
          <cell r="C73">
            <v>2358</v>
          </cell>
          <cell r="D73" t="str">
            <v>Malin Bridge Primary School</v>
          </cell>
          <cell r="E73">
            <v>538</v>
          </cell>
          <cell r="F73">
            <v>544</v>
          </cell>
          <cell r="G73">
            <v>6</v>
          </cell>
          <cell r="H73">
            <v>2487180.0356065547</v>
          </cell>
          <cell r="I73">
            <v>6384.78</v>
          </cell>
          <cell r="J73">
            <v>147100</v>
          </cell>
          <cell r="K73">
            <v>-176185</v>
          </cell>
          <cell r="L73">
            <v>2509880.2556065549</v>
          </cell>
          <cell r="M73">
            <v>4665.2049360716637</v>
          </cell>
          <cell r="N73">
            <v>2548420.0000000009</v>
          </cell>
          <cell r="O73">
            <v>4684.5955882352955</v>
          </cell>
          <cell r="P73">
            <v>4.1564416631951189E-3</v>
          </cell>
          <cell r="Q73">
            <v>0</v>
          </cell>
          <cell r="R73">
            <v>0</v>
          </cell>
          <cell r="S73">
            <v>4969.4529411764725</v>
          </cell>
          <cell r="T73">
            <v>4665.2049360716637</v>
          </cell>
          <cell r="U73">
            <v>4684.5955882352955</v>
          </cell>
          <cell r="V73">
            <v>19.390652163631785</v>
          </cell>
          <cell r="W73">
            <v>0.4156441663195119</v>
          </cell>
          <cell r="X73">
            <v>0</v>
          </cell>
          <cell r="Y73">
            <v>0</v>
          </cell>
          <cell r="Z73">
            <v>0</v>
          </cell>
        </row>
        <row r="74">
          <cell r="C74">
            <v>2359</v>
          </cell>
          <cell r="D74" t="str">
            <v>Manor Lodge Community Primary and Nursery School</v>
          </cell>
          <cell r="E74">
            <v>332</v>
          </cell>
          <cell r="F74">
            <v>357</v>
          </cell>
          <cell r="G74">
            <v>25</v>
          </cell>
          <cell r="H74">
            <v>1829332.8556695143</v>
          </cell>
          <cell r="I74">
            <v>4092.16</v>
          </cell>
          <cell r="J74">
            <v>147100</v>
          </cell>
          <cell r="K74">
            <v>-132752</v>
          </cell>
          <cell r="L74">
            <v>1810892.6956695144</v>
          </cell>
          <cell r="M74">
            <v>5454.4960712937182</v>
          </cell>
          <cell r="N74">
            <v>1956846.7275361721</v>
          </cell>
          <cell r="O74">
            <v>5481.363382454264</v>
          </cell>
          <cell r="P74">
            <v>4.9257183082310491E-3</v>
          </cell>
          <cell r="Q74">
            <v>0</v>
          </cell>
          <cell r="R74">
            <v>0</v>
          </cell>
          <cell r="S74">
            <v>5909.3140827343759</v>
          </cell>
          <cell r="T74">
            <v>5454.4960712937182</v>
          </cell>
          <cell r="U74">
            <v>5481.363382454264</v>
          </cell>
          <cell r="V74">
            <v>26.867311160545796</v>
          </cell>
          <cell r="W74">
            <v>0.49257183082310491</v>
          </cell>
          <cell r="X74">
            <v>0</v>
          </cell>
          <cell r="Y74">
            <v>0</v>
          </cell>
          <cell r="Z74">
            <v>0</v>
          </cell>
        </row>
        <row r="75">
          <cell r="C75">
            <v>2012</v>
          </cell>
          <cell r="D75" t="str">
            <v>Mansel Primary</v>
          </cell>
          <cell r="E75">
            <v>391</v>
          </cell>
          <cell r="F75">
            <v>367</v>
          </cell>
          <cell r="G75">
            <v>-24</v>
          </cell>
          <cell r="H75">
            <v>2182488.0476598088</v>
          </cell>
          <cell r="I75">
            <v>5323.25</v>
          </cell>
          <cell r="J75">
            <v>147100</v>
          </cell>
          <cell r="K75">
            <v>-168366</v>
          </cell>
          <cell r="L75">
            <v>2198430.7976598088</v>
          </cell>
          <cell r="M75">
            <v>5622.5851602552657</v>
          </cell>
          <cell r="N75">
            <v>2077983.2774181769</v>
          </cell>
          <cell r="O75">
            <v>5662.0797749814083</v>
          </cell>
          <cell r="P75">
            <v>7.0242803978000602E-3</v>
          </cell>
          <cell r="Q75">
            <v>0</v>
          </cell>
          <cell r="R75">
            <v>0</v>
          </cell>
          <cell r="S75">
            <v>6081.0476223928526</v>
          </cell>
          <cell r="T75">
            <v>5622.5851602552657</v>
          </cell>
          <cell r="U75">
            <v>5662.0797749814083</v>
          </cell>
          <cell r="V75">
            <v>39.494614726142572</v>
          </cell>
          <cell r="W75">
            <v>0.70242803978000601</v>
          </cell>
          <cell r="X75">
            <v>0</v>
          </cell>
          <cell r="Y75">
            <v>0</v>
          </cell>
          <cell r="Z75">
            <v>0</v>
          </cell>
        </row>
        <row r="76">
          <cell r="C76">
            <v>2079</v>
          </cell>
          <cell r="D76" t="str">
            <v>Marlcliffe Community Primary School</v>
          </cell>
          <cell r="E76">
            <v>476</v>
          </cell>
          <cell r="F76">
            <v>474</v>
          </cell>
          <cell r="G76">
            <v>-2</v>
          </cell>
          <cell r="H76">
            <v>2226857.75</v>
          </cell>
          <cell r="I76">
            <v>32497.75</v>
          </cell>
          <cell r="J76">
            <v>147100</v>
          </cell>
          <cell r="K76">
            <v>-150963</v>
          </cell>
          <cell r="L76">
            <v>2198223</v>
          </cell>
          <cell r="M76">
            <v>4618.115546218487</v>
          </cell>
          <cell r="N76">
            <v>2201569.9999999991</v>
          </cell>
          <cell r="O76">
            <v>4644.6624472573822</v>
          </cell>
          <cell r="P76">
            <v>5.7484272043892256E-3</v>
          </cell>
          <cell r="Q76">
            <v>0</v>
          </cell>
          <cell r="R76">
            <v>0</v>
          </cell>
          <cell r="S76">
            <v>5037.9367088607578</v>
          </cell>
          <cell r="T76">
            <v>4618.115546218487</v>
          </cell>
          <cell r="U76">
            <v>4644.6624472573822</v>
          </cell>
          <cell r="V76">
            <v>26.546901038895157</v>
          </cell>
          <cell r="W76">
            <v>0.57484272043892259</v>
          </cell>
          <cell r="X76">
            <v>0</v>
          </cell>
          <cell r="Y76">
            <v>0</v>
          </cell>
          <cell r="Z76">
            <v>0</v>
          </cell>
        </row>
        <row r="77">
          <cell r="C77">
            <v>2081</v>
          </cell>
          <cell r="D77" t="str">
            <v>Meersbrook Bank Primary School</v>
          </cell>
          <cell r="E77">
            <v>206</v>
          </cell>
          <cell r="F77">
            <v>206</v>
          </cell>
          <cell r="G77">
            <v>0</v>
          </cell>
          <cell r="H77">
            <v>992578.27578567981</v>
          </cell>
          <cell r="I77">
            <v>16354.725</v>
          </cell>
          <cell r="J77">
            <v>147100</v>
          </cell>
          <cell r="K77">
            <v>-69198</v>
          </cell>
          <cell r="L77">
            <v>898321.55078567984</v>
          </cell>
          <cell r="M77">
            <v>4360.7842271149502</v>
          </cell>
          <cell r="N77">
            <v>898009.2095088819</v>
          </cell>
          <cell r="O77">
            <v>4359.2680073246693</v>
          </cell>
          <cell r="P77">
            <v>-3.4769429334596358E-4</v>
          </cell>
          <cell r="Q77">
            <v>0</v>
          </cell>
          <cell r="R77">
            <v>0</v>
          </cell>
          <cell r="S77">
            <v>5159.9439781984556</v>
          </cell>
          <cell r="T77">
            <v>4360.7842271149502</v>
          </cell>
          <cell r="U77">
            <v>4359.2680073246693</v>
          </cell>
          <cell r="V77">
            <v>-1.5162197902809567</v>
          </cell>
          <cell r="W77">
            <v>-3.4769429334596355E-2</v>
          </cell>
          <cell r="X77">
            <v>0</v>
          </cell>
          <cell r="Y77">
            <v>0</v>
          </cell>
          <cell r="Z77">
            <v>0</v>
          </cell>
        </row>
        <row r="78">
          <cell r="C78">
            <v>2013</v>
          </cell>
          <cell r="D78" t="str">
            <v>Meynell Community Primary School</v>
          </cell>
          <cell r="E78">
            <v>382</v>
          </cell>
          <cell r="F78">
            <v>389</v>
          </cell>
          <cell r="G78">
            <v>7</v>
          </cell>
          <cell r="H78">
            <v>2292841.1512511061</v>
          </cell>
          <cell r="I78">
            <v>6297.6</v>
          </cell>
          <cell r="J78">
            <v>147100</v>
          </cell>
          <cell r="K78">
            <v>-174378</v>
          </cell>
          <cell r="L78">
            <v>2313821.551251106</v>
          </cell>
          <cell r="M78">
            <v>6057.1244797149375</v>
          </cell>
          <cell r="N78">
            <v>2403543.5683589764</v>
          </cell>
          <cell r="O78">
            <v>6178.7752399973688</v>
          </cell>
          <cell r="P78">
            <v>2.0083912868199213E-2</v>
          </cell>
          <cell r="Q78">
            <v>0</v>
          </cell>
          <cell r="R78">
            <v>0</v>
          </cell>
          <cell r="S78">
            <v>6556.114675927317</v>
          </cell>
          <cell r="T78">
            <v>6057.1244797149375</v>
          </cell>
          <cell r="U78">
            <v>6160.7013083180627</v>
          </cell>
          <cell r="V78">
            <v>103.57682860312525</v>
          </cell>
          <cell r="W78">
            <v>1.7099999999999969</v>
          </cell>
          <cell r="X78">
            <v>0</v>
          </cell>
          <cell r="Y78">
            <v>-7030.7594232499805</v>
          </cell>
          <cell r="Z78">
            <v>-2.9839128681992122E-3</v>
          </cell>
        </row>
        <row r="79">
          <cell r="C79">
            <v>2346</v>
          </cell>
          <cell r="D79" t="str">
            <v>Monteney Primary School</v>
          </cell>
          <cell r="E79">
            <v>401</v>
          </cell>
          <cell r="F79">
            <v>406</v>
          </cell>
          <cell r="G79">
            <v>5</v>
          </cell>
          <cell r="H79">
            <v>2015102.6077223537</v>
          </cell>
          <cell r="I79">
            <v>6679.51</v>
          </cell>
          <cell r="J79">
            <v>147100</v>
          </cell>
          <cell r="K79">
            <v>-148638</v>
          </cell>
          <cell r="L79">
            <v>2009961.0977223536</v>
          </cell>
          <cell r="M79">
            <v>5012.3718147689615</v>
          </cell>
          <cell r="N79">
            <v>2073277.6542094345</v>
          </cell>
          <cell r="O79">
            <v>5106.5952074124007</v>
          </cell>
          <cell r="P79">
            <v>1.8798165045499977E-2</v>
          </cell>
          <cell r="Q79">
            <v>0</v>
          </cell>
          <cell r="R79">
            <v>0</v>
          </cell>
          <cell r="S79">
            <v>5480.5710575305729</v>
          </cell>
          <cell r="T79">
            <v>5012.3718147689615</v>
          </cell>
          <cell r="U79">
            <v>5098.0833728015086</v>
          </cell>
          <cell r="V79">
            <v>85.711558032547146</v>
          </cell>
          <cell r="W79">
            <v>1.709999999999958</v>
          </cell>
          <cell r="X79">
            <v>0</v>
          </cell>
          <cell r="Y79">
            <v>-3455.8048520213133</v>
          </cell>
          <cell r="Z79">
            <v>-1.6981650454999768E-3</v>
          </cell>
        </row>
        <row r="80">
          <cell r="C80">
            <v>2257</v>
          </cell>
          <cell r="D80" t="str">
            <v>Mosborough Primary School</v>
          </cell>
          <cell r="E80">
            <v>415</v>
          </cell>
          <cell r="F80">
            <v>418</v>
          </cell>
          <cell r="G80">
            <v>3</v>
          </cell>
          <cell r="H80">
            <v>2162619.9054673221</v>
          </cell>
          <cell r="I80">
            <v>249469.90546732227</v>
          </cell>
          <cell r="J80">
            <v>147100</v>
          </cell>
          <cell r="K80">
            <v>-136024</v>
          </cell>
          <cell r="L80">
            <v>1902073.9999999998</v>
          </cell>
          <cell r="M80">
            <v>4583.3108433734933</v>
          </cell>
          <cell r="N80">
            <v>1924089.9999999998</v>
          </cell>
          <cell r="O80">
            <v>4603.0861244019134</v>
          </cell>
          <cell r="P80">
            <v>4.3146279412863689E-3</v>
          </cell>
          <cell r="Q80">
            <v>0</v>
          </cell>
          <cell r="R80">
            <v>0</v>
          </cell>
          <cell r="S80">
            <v>5575.8067168421048</v>
          </cell>
          <cell r="T80">
            <v>4583.3108433734933</v>
          </cell>
          <cell r="U80">
            <v>4603.0861244019134</v>
          </cell>
          <cell r="V80">
            <v>19.775281028420068</v>
          </cell>
          <cell r="W80">
            <v>0.43146279412863686</v>
          </cell>
          <cell r="X80">
            <v>0</v>
          </cell>
          <cell r="Y80">
            <v>0</v>
          </cell>
          <cell r="Z80">
            <v>0</v>
          </cell>
        </row>
        <row r="81">
          <cell r="C81">
            <v>2092</v>
          </cell>
          <cell r="D81" t="str">
            <v>Mundella Primary School</v>
          </cell>
          <cell r="E81">
            <v>419</v>
          </cell>
          <cell r="F81">
            <v>415</v>
          </cell>
          <cell r="G81">
            <v>-4</v>
          </cell>
          <cell r="H81">
            <v>1963917.83</v>
          </cell>
          <cell r="I81">
            <v>32327.83</v>
          </cell>
          <cell r="J81">
            <v>147100</v>
          </cell>
          <cell r="K81">
            <v>-133352</v>
          </cell>
          <cell r="L81">
            <v>1917842</v>
          </cell>
          <cell r="M81">
            <v>4577.1885441527447</v>
          </cell>
          <cell r="N81">
            <v>1909225.0000000005</v>
          </cell>
          <cell r="O81">
            <v>4600.5421686746995</v>
          </cell>
          <cell r="P81">
            <v>5.1021766520386192E-3</v>
          </cell>
          <cell r="Q81">
            <v>0</v>
          </cell>
          <cell r="R81">
            <v>0</v>
          </cell>
          <cell r="S81">
            <v>5064.2000000000007</v>
          </cell>
          <cell r="T81">
            <v>4577.1885441527447</v>
          </cell>
          <cell r="U81">
            <v>4600.5421686746995</v>
          </cell>
          <cell r="V81">
            <v>23.353624521954771</v>
          </cell>
          <cell r="W81">
            <v>0.51021766520386191</v>
          </cell>
          <cell r="X81">
            <v>0</v>
          </cell>
          <cell r="Y81">
            <v>0</v>
          </cell>
          <cell r="Z81">
            <v>0</v>
          </cell>
        </row>
        <row r="82">
          <cell r="C82">
            <v>2002</v>
          </cell>
          <cell r="D82" t="str">
            <v>Nether Edge Primary School</v>
          </cell>
          <cell r="E82">
            <v>416</v>
          </cell>
          <cell r="F82">
            <v>433</v>
          </cell>
          <cell r="G82">
            <v>17</v>
          </cell>
          <cell r="H82">
            <v>2042395.647536492</v>
          </cell>
          <cell r="I82">
            <v>4577.25</v>
          </cell>
          <cell r="J82">
            <v>147100</v>
          </cell>
          <cell r="K82">
            <v>-144909</v>
          </cell>
          <cell r="L82">
            <v>2035627.397536492</v>
          </cell>
          <cell r="M82">
            <v>4893.3350902319517</v>
          </cell>
          <cell r="N82">
            <v>2092521.6789564667</v>
          </cell>
          <cell r="O82">
            <v>4832.6135772666667</v>
          </cell>
          <cell r="P82">
            <v>-1.240902407981357E-2</v>
          </cell>
          <cell r="Q82">
            <v>7.40902407981357E-3</v>
          </cell>
          <cell r="R82">
            <v>15698.344643616227</v>
          </cell>
          <cell r="S82">
            <v>5223.5260822172813</v>
          </cell>
          <cell r="T82">
            <v>4893.3350902319517</v>
          </cell>
          <cell r="U82">
            <v>4868.8684147807917</v>
          </cell>
          <cell r="V82">
            <v>-24.466675451159972</v>
          </cell>
          <cell r="W82">
            <v>-0.50000000000000433</v>
          </cell>
          <cell r="X82">
            <v>0</v>
          </cell>
          <cell r="Y82">
            <v>0</v>
          </cell>
          <cell r="Z82">
            <v>0</v>
          </cell>
        </row>
        <row r="83">
          <cell r="C83">
            <v>2221</v>
          </cell>
          <cell r="D83" t="str">
            <v>Nether Green Infant School</v>
          </cell>
          <cell r="E83">
            <v>201</v>
          </cell>
          <cell r="F83">
            <v>170</v>
          </cell>
          <cell r="G83">
            <v>-31</v>
          </cell>
          <cell r="H83">
            <v>981946.66772146022</v>
          </cell>
          <cell r="I83">
            <v>15488</v>
          </cell>
          <cell r="J83">
            <v>147100</v>
          </cell>
          <cell r="K83">
            <v>-66014</v>
          </cell>
          <cell r="L83">
            <v>885372.66772146022</v>
          </cell>
          <cell r="M83">
            <v>4404.8391428928371</v>
          </cell>
          <cell r="N83">
            <v>746554.0914285715</v>
          </cell>
          <cell r="O83">
            <v>4391.4946554621856</v>
          </cell>
          <cell r="P83">
            <v>-3.0295061857554301E-3</v>
          </cell>
          <cell r="Q83">
            <v>0</v>
          </cell>
          <cell r="R83">
            <v>0</v>
          </cell>
          <cell r="S83">
            <v>5345.5814201680678</v>
          </cell>
          <cell r="T83">
            <v>4404.8391428928371</v>
          </cell>
          <cell r="U83">
            <v>4391.4946554621856</v>
          </cell>
          <cell r="V83">
            <v>-13.344487430651498</v>
          </cell>
          <cell r="W83">
            <v>-0.30295061857554301</v>
          </cell>
          <cell r="X83">
            <v>0</v>
          </cell>
          <cell r="Y83">
            <v>0</v>
          </cell>
          <cell r="Z83">
            <v>0</v>
          </cell>
        </row>
        <row r="84">
          <cell r="C84">
            <v>2087</v>
          </cell>
          <cell r="D84" t="str">
            <v>Nether Green Junior School</v>
          </cell>
          <cell r="E84">
            <v>377</v>
          </cell>
          <cell r="F84">
            <v>377</v>
          </cell>
          <cell r="G84">
            <v>0</v>
          </cell>
          <cell r="H84">
            <v>1762923.6600000006</v>
          </cell>
          <cell r="I84">
            <v>24953.66</v>
          </cell>
          <cell r="J84">
            <v>147100</v>
          </cell>
          <cell r="K84">
            <v>-119235</v>
          </cell>
          <cell r="L84">
            <v>1710105.0000000007</v>
          </cell>
          <cell r="M84">
            <v>4536.0875331565003</v>
          </cell>
          <cell r="N84">
            <v>1720935</v>
          </cell>
          <cell r="O84">
            <v>4564.8143236074275</v>
          </cell>
          <cell r="P84">
            <v>6.3329444683218536E-3</v>
          </cell>
          <cell r="Q84">
            <v>0</v>
          </cell>
          <cell r="R84">
            <v>0</v>
          </cell>
          <cell r="S84">
            <v>5033.9310344827591</v>
          </cell>
          <cell r="T84">
            <v>4536.0875331565003</v>
          </cell>
          <cell r="U84">
            <v>4564.8143236074275</v>
          </cell>
          <cell r="V84">
            <v>28.726790450927183</v>
          </cell>
          <cell r="W84">
            <v>0.63329444683218539</v>
          </cell>
          <cell r="X84">
            <v>0</v>
          </cell>
          <cell r="Y84">
            <v>0</v>
          </cell>
          <cell r="Z84">
            <v>0</v>
          </cell>
        </row>
        <row r="85">
          <cell r="C85">
            <v>2272</v>
          </cell>
          <cell r="D85" t="str">
            <v>Netherthorpe Primary School</v>
          </cell>
          <cell r="E85">
            <v>216</v>
          </cell>
          <cell r="F85">
            <v>219</v>
          </cell>
          <cell r="G85">
            <v>3</v>
          </cell>
          <cell r="H85">
            <v>1435483.9126823093</v>
          </cell>
          <cell r="I85">
            <v>102556</v>
          </cell>
          <cell r="J85">
            <v>147100</v>
          </cell>
          <cell r="K85">
            <v>-90478</v>
          </cell>
          <cell r="L85">
            <v>1276305.9126823093</v>
          </cell>
          <cell r="M85">
            <v>5908.8236698255059</v>
          </cell>
          <cell r="N85">
            <v>1314908.329620295</v>
          </cell>
          <cell r="O85">
            <v>6004.1476238369632</v>
          </cell>
          <cell r="P85">
            <v>1.6132475656406301E-2</v>
          </cell>
          <cell r="Q85">
            <v>0</v>
          </cell>
          <cell r="R85">
            <v>0</v>
          </cell>
          <cell r="S85">
            <v>7161.1081261200688</v>
          </cell>
          <cell r="T85">
            <v>5908.8236698255059</v>
          </cell>
          <cell r="U85">
            <v>6004.1476238369632</v>
          </cell>
          <cell r="V85">
            <v>95.323954011457317</v>
          </cell>
          <cell r="W85">
            <v>1.6132475656406302</v>
          </cell>
          <cell r="X85">
            <v>0</v>
          </cell>
          <cell r="Y85">
            <v>0</v>
          </cell>
          <cell r="Z85">
            <v>0</v>
          </cell>
        </row>
        <row r="86">
          <cell r="C86">
            <v>2309</v>
          </cell>
          <cell r="D86" t="str">
            <v>Nook Lane Junior School</v>
          </cell>
          <cell r="E86">
            <v>240</v>
          </cell>
          <cell r="F86">
            <v>246</v>
          </cell>
          <cell r="G86">
            <v>6</v>
          </cell>
          <cell r="H86">
            <v>1136380.697263011</v>
          </cell>
          <cell r="I86">
            <v>4224</v>
          </cell>
          <cell r="J86">
            <v>147100</v>
          </cell>
          <cell r="K86">
            <v>-78873</v>
          </cell>
          <cell r="L86">
            <v>1063929.697263011</v>
          </cell>
          <cell r="M86">
            <v>4433.0404052625463</v>
          </cell>
          <cell r="N86">
            <v>1081713.6330926043</v>
          </cell>
          <cell r="O86">
            <v>4397.2098906203428</v>
          </cell>
          <cell r="P86">
            <v>-8.0826050219773415E-3</v>
          </cell>
          <cell r="Q86">
            <v>3.0826050219773414E-3</v>
          </cell>
          <cell r="R86">
            <v>3361.6669035091354</v>
          </cell>
          <cell r="S86">
            <v>5025.5774390085908</v>
          </cell>
          <cell r="T86">
            <v>4433.0404052625463</v>
          </cell>
          <cell r="U86">
            <v>4410.8752032362336</v>
          </cell>
          <cell r="V86">
            <v>-22.165202026312727</v>
          </cell>
          <cell r="W86">
            <v>-0.49999999999999994</v>
          </cell>
          <cell r="X86">
            <v>0</v>
          </cell>
          <cell r="Y86">
            <v>0</v>
          </cell>
          <cell r="Z86">
            <v>0</v>
          </cell>
        </row>
        <row r="87">
          <cell r="C87">
            <v>2051</v>
          </cell>
          <cell r="D87" t="str">
            <v>Norfolk Community Primary School</v>
          </cell>
          <cell r="E87">
            <v>407</v>
          </cell>
          <cell r="F87">
            <v>408</v>
          </cell>
          <cell r="G87">
            <v>1</v>
          </cell>
          <cell r="H87">
            <v>2376573.266730071</v>
          </cell>
          <cell r="I87">
            <v>10854.4</v>
          </cell>
          <cell r="J87">
            <v>147100</v>
          </cell>
          <cell r="K87">
            <v>-168163</v>
          </cell>
          <cell r="L87">
            <v>2386781.8667300711</v>
          </cell>
          <cell r="M87">
            <v>5864.3289108846957</v>
          </cell>
          <cell r="N87">
            <v>2440898.7052135975</v>
          </cell>
          <cell r="O87">
            <v>5982.5948657196013</v>
          </cell>
          <cell r="P87">
            <v>2.0167005744748376E-2</v>
          </cell>
          <cell r="Q87">
            <v>0</v>
          </cell>
          <cell r="R87">
            <v>0</v>
          </cell>
          <cell r="S87">
            <v>6353.5187391823938</v>
          </cell>
          <cell r="T87">
            <v>5864.3289108846957</v>
          </cell>
          <cell r="U87">
            <v>5964.6089352608242</v>
          </cell>
          <cell r="V87">
            <v>100.28002437612849</v>
          </cell>
          <cell r="W87">
            <v>1.7100000000000035</v>
          </cell>
          <cell r="X87">
            <v>0</v>
          </cell>
          <cell r="Y87">
            <v>-7338.2596271811562</v>
          </cell>
          <cell r="Z87">
            <v>-3.0670057447483752E-3</v>
          </cell>
        </row>
        <row r="88">
          <cell r="C88">
            <v>3010</v>
          </cell>
          <cell r="D88" t="str">
            <v>Norton Free Church of England Primary School</v>
          </cell>
          <cell r="E88">
            <v>215</v>
          </cell>
          <cell r="F88">
            <v>213</v>
          </cell>
          <cell r="G88">
            <v>-2</v>
          </cell>
          <cell r="H88">
            <v>1036882.3844690912</v>
          </cell>
          <cell r="I88">
            <v>5276.36</v>
          </cell>
          <cell r="J88">
            <v>147100</v>
          </cell>
          <cell r="K88">
            <v>-75069</v>
          </cell>
          <cell r="L88">
            <v>959575.02446909121</v>
          </cell>
          <cell r="M88">
            <v>4463.1396486934473</v>
          </cell>
          <cell r="N88">
            <v>941846.14550140244</v>
          </cell>
          <cell r="O88">
            <v>4421.8128896779453</v>
          </cell>
          <cell r="P88">
            <v>-9.2595711244661677E-3</v>
          </cell>
          <cell r="Q88">
            <v>4.2595711244661676E-3</v>
          </cell>
          <cell r="R88">
            <v>4049.3559444433872</v>
          </cell>
          <cell r="S88">
            <v>5159.1187861307326</v>
          </cell>
          <cell r="T88">
            <v>4463.1396486934473</v>
          </cell>
          <cell r="U88">
            <v>4440.8239504499807</v>
          </cell>
          <cell r="V88">
            <v>-22.315698243466613</v>
          </cell>
          <cell r="W88">
            <v>-0.49999999999998607</v>
          </cell>
          <cell r="X88">
            <v>0</v>
          </cell>
          <cell r="Y88">
            <v>0</v>
          </cell>
          <cell r="Z88">
            <v>0</v>
          </cell>
        </row>
        <row r="89">
          <cell r="C89">
            <v>2018</v>
          </cell>
          <cell r="D89" t="str">
            <v>Oasis Academy Fir Vale</v>
          </cell>
          <cell r="E89">
            <v>412</v>
          </cell>
          <cell r="F89">
            <v>402</v>
          </cell>
          <cell r="G89">
            <v>-10</v>
          </cell>
          <cell r="H89">
            <v>2753525.9430218735</v>
          </cell>
          <cell r="I89">
            <v>9668.8799999999992</v>
          </cell>
          <cell r="J89">
            <v>147100</v>
          </cell>
          <cell r="K89">
            <v>-193948</v>
          </cell>
          <cell r="L89">
            <v>2790705.0630218736</v>
          </cell>
          <cell r="M89">
            <v>6773.555978208431</v>
          </cell>
          <cell r="N89">
            <v>2700577.5051515144</v>
          </cell>
          <cell r="O89">
            <v>6717.8544904266528</v>
          </cell>
          <cell r="P89">
            <v>-8.2233745407845598E-3</v>
          </cell>
          <cell r="Q89">
            <v>3.2233745407845597E-3</v>
          </cell>
          <cell r="R89">
            <v>8777.150572075916</v>
          </cell>
          <cell r="S89">
            <v>7139.8354619989814</v>
          </cell>
          <cell r="T89">
            <v>6773.555978208431</v>
          </cell>
          <cell r="U89">
            <v>6739.6881983173889</v>
          </cell>
          <cell r="V89">
            <v>-33.867779891042119</v>
          </cell>
          <cell r="W89">
            <v>-0.4999999999999995</v>
          </cell>
          <cell r="X89">
            <v>0</v>
          </cell>
          <cell r="Y89">
            <v>0</v>
          </cell>
          <cell r="Z89">
            <v>0</v>
          </cell>
        </row>
        <row r="90">
          <cell r="C90">
            <v>2019</v>
          </cell>
          <cell r="D90" t="str">
            <v>Oasis Academy Watermead</v>
          </cell>
          <cell r="E90">
            <v>385</v>
          </cell>
          <cell r="F90">
            <v>392</v>
          </cell>
          <cell r="G90">
            <v>7</v>
          </cell>
          <cell r="H90">
            <v>2174026.728883177</v>
          </cell>
          <cell r="I90">
            <v>12800</v>
          </cell>
          <cell r="J90">
            <v>147100</v>
          </cell>
          <cell r="K90">
            <v>-156064</v>
          </cell>
          <cell r="L90">
            <v>2170190.728883177</v>
          </cell>
          <cell r="M90">
            <v>5636.8590360602002</v>
          </cell>
          <cell r="N90">
            <v>2205331.6251662406</v>
          </cell>
          <cell r="O90">
            <v>5625.8459825669406</v>
          </cell>
          <cell r="P90">
            <v>-1.9537571230372631E-3</v>
          </cell>
          <cell r="Q90">
            <v>0</v>
          </cell>
          <cell r="R90">
            <v>0</v>
          </cell>
          <cell r="S90">
            <v>6035.9225131791854</v>
          </cell>
          <cell r="T90">
            <v>5636.8590360602002</v>
          </cell>
          <cell r="U90">
            <v>5625.8459825669406</v>
          </cell>
          <cell r="V90">
            <v>-11.013053493259576</v>
          </cell>
          <cell r="W90">
            <v>-0.1953757123037263</v>
          </cell>
          <cell r="X90">
            <v>0</v>
          </cell>
          <cell r="Y90">
            <v>0</v>
          </cell>
          <cell r="Z90">
            <v>0</v>
          </cell>
        </row>
        <row r="91">
          <cell r="C91">
            <v>2313</v>
          </cell>
          <cell r="D91" t="str">
            <v>Oughtibridge Primary School</v>
          </cell>
          <cell r="E91">
            <v>414</v>
          </cell>
          <cell r="F91">
            <v>414</v>
          </cell>
          <cell r="G91">
            <v>0</v>
          </cell>
          <cell r="H91">
            <v>1915349.6</v>
          </cell>
          <cell r="I91">
            <v>6809.6</v>
          </cell>
          <cell r="J91">
            <v>147100</v>
          </cell>
          <cell r="K91">
            <v>-128304</v>
          </cell>
          <cell r="L91">
            <v>1889744</v>
          </cell>
          <cell r="M91">
            <v>4564.5990338164247</v>
          </cell>
          <cell r="N91">
            <v>1904269.9999999998</v>
          </cell>
          <cell r="O91">
            <v>4599.6859903381637</v>
          </cell>
          <cell r="P91">
            <v>7.6867554547070671E-3</v>
          </cell>
          <cell r="Q91">
            <v>0</v>
          </cell>
          <cell r="R91">
            <v>0</v>
          </cell>
          <cell r="S91">
            <v>4972.5405797101448</v>
          </cell>
          <cell r="T91">
            <v>4564.5990338164247</v>
          </cell>
          <cell r="U91">
            <v>4599.6859903381637</v>
          </cell>
          <cell r="V91">
            <v>35.086956521739012</v>
          </cell>
          <cell r="W91">
            <v>0.76867554547070671</v>
          </cell>
          <cell r="X91">
            <v>0</v>
          </cell>
          <cell r="Y91">
            <v>0</v>
          </cell>
          <cell r="Z91">
            <v>0</v>
          </cell>
        </row>
        <row r="92">
          <cell r="C92">
            <v>2093</v>
          </cell>
          <cell r="D92" t="str">
            <v>Owler Brook Primary School</v>
          </cell>
          <cell r="E92">
            <v>409</v>
          </cell>
          <cell r="F92">
            <v>395</v>
          </cell>
          <cell r="G92">
            <v>-14</v>
          </cell>
          <cell r="H92">
            <v>2703275.2087640581</v>
          </cell>
          <cell r="I92">
            <v>214810.2491232164</v>
          </cell>
          <cell r="J92">
            <v>147100</v>
          </cell>
          <cell r="K92">
            <v>-174749</v>
          </cell>
          <cell r="L92">
            <v>2516113.9596408419</v>
          </cell>
          <cell r="M92">
            <v>6151.8678719824984</v>
          </cell>
          <cell r="N92">
            <v>2529706.8236699649</v>
          </cell>
          <cell r="O92">
            <v>6404.32107258219</v>
          </cell>
          <cell r="P92">
            <v>4.1036837242464402E-2</v>
          </cell>
          <cell r="Q92">
            <v>0</v>
          </cell>
          <cell r="R92">
            <v>0</v>
          </cell>
          <cell r="S92">
            <v>7187.0502749984626</v>
          </cell>
          <cell r="T92">
            <v>6151.8678719824984</v>
          </cell>
          <cell r="U92">
            <v>6257.0648125933994</v>
          </cell>
          <cell r="V92">
            <v>105.19694061090104</v>
          </cell>
          <cell r="W92">
            <v>1.7100000000000053</v>
          </cell>
          <cell r="X92">
            <v>-3.5925040720030665E-10</v>
          </cell>
          <cell r="Y92">
            <v>-58166.222695572404</v>
          </cell>
          <cell r="Z92">
            <v>-2.3936837242464402E-2</v>
          </cell>
        </row>
        <row r="93">
          <cell r="C93">
            <v>3428</v>
          </cell>
          <cell r="D93" t="str">
            <v>Parson Cross Church of England Primary School</v>
          </cell>
          <cell r="E93">
            <v>208</v>
          </cell>
          <cell r="F93">
            <v>209</v>
          </cell>
          <cell r="G93">
            <v>1</v>
          </cell>
          <cell r="H93">
            <v>1117387.5464067976</v>
          </cell>
          <cell r="I93">
            <v>4720.8</v>
          </cell>
          <cell r="J93">
            <v>147100</v>
          </cell>
          <cell r="K93">
            <v>-79046</v>
          </cell>
          <cell r="L93">
            <v>1044612.7464067976</v>
          </cell>
          <cell r="M93">
            <v>5022.1766654172961</v>
          </cell>
          <cell r="N93">
            <v>1063793.1145399897</v>
          </cell>
          <cell r="O93">
            <v>5089.9192083253101</v>
          </cell>
          <cell r="P93">
            <v>1.3488681785029405E-2</v>
          </cell>
          <cell r="Q93">
            <v>0</v>
          </cell>
          <cell r="R93">
            <v>0</v>
          </cell>
          <cell r="S93">
            <v>5817.6225576076067</v>
          </cell>
          <cell r="T93">
            <v>5022.1766654172961</v>
          </cell>
          <cell r="U93">
            <v>5089.9192083253101</v>
          </cell>
          <cell r="V93">
            <v>67.742542908014002</v>
          </cell>
          <cell r="W93">
            <v>1.3488681785029404</v>
          </cell>
          <cell r="X93">
            <v>0</v>
          </cell>
          <cell r="Y93">
            <v>0</v>
          </cell>
          <cell r="Z93">
            <v>0</v>
          </cell>
        </row>
        <row r="94">
          <cell r="C94">
            <v>2332</v>
          </cell>
          <cell r="D94" t="str">
            <v>Phillimore Community Primary School</v>
          </cell>
          <cell r="E94">
            <v>389</v>
          </cell>
          <cell r="F94">
            <v>387</v>
          </cell>
          <cell r="G94">
            <v>-2</v>
          </cell>
          <cell r="H94">
            <v>2287814.539571851</v>
          </cell>
          <cell r="I94">
            <v>5638.87</v>
          </cell>
          <cell r="J94">
            <v>147100</v>
          </cell>
          <cell r="K94">
            <v>-164110</v>
          </cell>
          <cell r="L94">
            <v>2299185.6695718509</v>
          </cell>
          <cell r="M94">
            <v>5910.5030066114423</v>
          </cell>
          <cell r="N94">
            <v>2312264.1226843921</v>
          </cell>
          <cell r="O94">
            <v>5974.8426942749147</v>
          </cell>
          <cell r="P94">
            <v>1.0885653486937163E-2</v>
          </cell>
          <cell r="Q94">
            <v>0</v>
          </cell>
          <cell r="R94">
            <v>0</v>
          </cell>
          <cell r="S94">
            <v>6372.1584565488174</v>
          </cell>
          <cell r="T94">
            <v>5910.5030066114423</v>
          </cell>
          <cell r="U94">
            <v>5974.8426942749147</v>
          </cell>
          <cell r="V94">
            <v>64.339687663472432</v>
          </cell>
          <cell r="W94">
            <v>1.0885653486937164</v>
          </cell>
          <cell r="X94">
            <v>0</v>
          </cell>
          <cell r="Y94">
            <v>0</v>
          </cell>
          <cell r="Z94">
            <v>0</v>
          </cell>
        </row>
        <row r="95">
          <cell r="C95">
            <v>3433</v>
          </cell>
          <cell r="D95" t="str">
            <v>Pipworth Community Primary School</v>
          </cell>
          <cell r="E95">
            <v>384</v>
          </cell>
          <cell r="F95">
            <v>373</v>
          </cell>
          <cell r="G95">
            <v>-11</v>
          </cell>
          <cell r="H95">
            <v>2250054.3178972239</v>
          </cell>
          <cell r="I95">
            <v>35047.58</v>
          </cell>
          <cell r="J95">
            <v>147100</v>
          </cell>
          <cell r="K95">
            <v>-162557</v>
          </cell>
          <cell r="L95">
            <v>2230463.7378972238</v>
          </cell>
          <cell r="M95">
            <v>5808.4993174406873</v>
          </cell>
          <cell r="N95">
            <v>2170214.188993101</v>
          </cell>
          <cell r="O95">
            <v>5818.2686031986623</v>
          </cell>
          <cell r="P95">
            <v>1.6818949653039656E-3</v>
          </cell>
          <cell r="Q95">
            <v>0</v>
          </cell>
          <cell r="R95">
            <v>0</v>
          </cell>
          <cell r="S95">
            <v>6314.3731608394128</v>
          </cell>
          <cell r="T95">
            <v>5808.4993174406873</v>
          </cell>
          <cell r="U95">
            <v>5818.2686031986623</v>
          </cell>
          <cell r="V95">
            <v>9.7692857579750125</v>
          </cell>
          <cell r="W95">
            <v>0.16818949653039655</v>
          </cell>
          <cell r="X95">
            <v>0</v>
          </cell>
          <cell r="Y95">
            <v>0</v>
          </cell>
          <cell r="Z95">
            <v>0</v>
          </cell>
        </row>
        <row r="96">
          <cell r="C96">
            <v>3427</v>
          </cell>
          <cell r="D96" t="str">
            <v>Porter Croft Church of England Primary Academy</v>
          </cell>
          <cell r="E96">
            <v>215</v>
          </cell>
          <cell r="F96">
            <v>211</v>
          </cell>
          <cell r="G96">
            <v>-4</v>
          </cell>
          <cell r="H96">
            <v>1204956.6932841002</v>
          </cell>
          <cell r="I96">
            <v>3045.68</v>
          </cell>
          <cell r="J96">
            <v>147100</v>
          </cell>
          <cell r="K96">
            <v>-83690</v>
          </cell>
          <cell r="L96">
            <v>1138501.0132841002</v>
          </cell>
          <cell r="M96">
            <v>5295.3535501586057</v>
          </cell>
          <cell r="N96">
            <v>1111377.2709633745</v>
          </cell>
          <cell r="O96">
            <v>5267.1908576463247</v>
          </cell>
          <cell r="P96">
            <v>-5.318378130094341E-3</v>
          </cell>
          <cell r="Q96">
            <v>3.1837813009434092E-4</v>
          </cell>
          <cell r="R96">
            <v>355.73012467395256</v>
          </cell>
          <cell r="S96">
            <v>5982.4694364362504</v>
          </cell>
          <cell r="T96">
            <v>5295.3535501586057</v>
          </cell>
          <cell r="U96">
            <v>5268.8767824078132</v>
          </cell>
          <cell r="V96">
            <v>-26.476767750792533</v>
          </cell>
          <cell r="W96">
            <v>-0.49999999999999062</v>
          </cell>
          <cell r="X96">
            <v>0</v>
          </cell>
          <cell r="Y96">
            <v>0</v>
          </cell>
          <cell r="Z96">
            <v>0</v>
          </cell>
        </row>
        <row r="97">
          <cell r="C97">
            <v>2347</v>
          </cell>
          <cell r="D97" t="str">
            <v>Prince Edward Primary School</v>
          </cell>
          <cell r="E97">
            <v>412</v>
          </cell>
          <cell r="F97">
            <v>414</v>
          </cell>
          <cell r="G97">
            <v>2</v>
          </cell>
          <cell r="H97">
            <v>2407670.63719782</v>
          </cell>
          <cell r="I97">
            <v>64652.9</v>
          </cell>
          <cell r="J97">
            <v>147100</v>
          </cell>
          <cell r="K97">
            <v>-165988</v>
          </cell>
          <cell r="L97">
            <v>2361905.7371978201</v>
          </cell>
          <cell r="M97">
            <v>5732.7809155286895</v>
          </cell>
          <cell r="N97">
            <v>2396865.0244030105</v>
          </cell>
          <cell r="O97">
            <v>5789.5290444517159</v>
          </cell>
          <cell r="P97">
            <v>9.898883239948985E-3</v>
          </cell>
          <cell r="Q97">
            <v>0</v>
          </cell>
          <cell r="R97">
            <v>0</v>
          </cell>
          <cell r="S97">
            <v>6320.2488512150012</v>
          </cell>
          <cell r="T97">
            <v>5732.7809155286895</v>
          </cell>
          <cell r="U97">
            <v>5789.5290444517159</v>
          </cell>
          <cell r="V97">
            <v>56.748128923026343</v>
          </cell>
          <cell r="W97">
            <v>0.98988832399489846</v>
          </cell>
          <cell r="X97">
            <v>0</v>
          </cell>
          <cell r="Y97">
            <v>0</v>
          </cell>
          <cell r="Z97">
            <v>0</v>
          </cell>
        </row>
        <row r="98">
          <cell r="C98">
            <v>2366</v>
          </cell>
          <cell r="D98" t="str">
            <v>Pye Bank CofE Primary School</v>
          </cell>
          <cell r="E98">
            <v>430</v>
          </cell>
          <cell r="F98">
            <v>417</v>
          </cell>
          <cell r="G98">
            <v>-13</v>
          </cell>
          <cell r="H98">
            <v>2448873.018787283</v>
          </cell>
          <cell r="I98">
            <v>12185.6</v>
          </cell>
          <cell r="J98">
            <v>147100</v>
          </cell>
          <cell r="K98">
            <v>-177963</v>
          </cell>
          <cell r="L98">
            <v>2467550.4187872829</v>
          </cell>
          <cell r="M98">
            <v>5738.4893460169369</v>
          </cell>
          <cell r="N98">
            <v>2420028.9058793741</v>
          </cell>
          <cell r="O98">
            <v>5803.426632804255</v>
          </cell>
          <cell r="P98">
            <v>1.1316094336289178E-2</v>
          </cell>
          <cell r="Q98">
            <v>0</v>
          </cell>
          <cell r="R98">
            <v>0</v>
          </cell>
          <cell r="S98">
            <v>6187.3470164972996</v>
          </cell>
          <cell r="T98">
            <v>5738.4893460169369</v>
          </cell>
          <cell r="U98">
            <v>5803.426632804255</v>
          </cell>
          <cell r="V98">
            <v>64.937286787318044</v>
          </cell>
          <cell r="W98">
            <v>1.1316094336289177</v>
          </cell>
          <cell r="X98">
            <v>0</v>
          </cell>
          <cell r="Y98">
            <v>0</v>
          </cell>
          <cell r="Z98">
            <v>0</v>
          </cell>
        </row>
        <row r="99">
          <cell r="C99">
            <v>2363</v>
          </cell>
          <cell r="D99" t="str">
            <v>Rainbow Forge Primary Academy</v>
          </cell>
          <cell r="E99">
            <v>292</v>
          </cell>
          <cell r="F99">
            <v>273</v>
          </cell>
          <cell r="G99">
            <v>-19</v>
          </cell>
          <cell r="H99">
            <v>1510751.4217695838</v>
          </cell>
          <cell r="I99">
            <v>4809.4799999999996</v>
          </cell>
          <cell r="J99">
            <v>147100</v>
          </cell>
          <cell r="K99">
            <v>-117765</v>
          </cell>
          <cell r="L99">
            <v>1476606.9417695838</v>
          </cell>
          <cell r="M99">
            <v>5056.8730882519994</v>
          </cell>
          <cell r="N99">
            <v>1383597.5381917453</v>
          </cell>
          <cell r="O99">
            <v>5068.1228505192139</v>
          </cell>
          <cell r="P99">
            <v>2.2246479337892878E-3</v>
          </cell>
          <cell r="Q99">
            <v>0</v>
          </cell>
          <cell r="R99">
            <v>0</v>
          </cell>
          <cell r="S99">
            <v>5627.3506893470521</v>
          </cell>
          <cell r="T99">
            <v>5056.8730882519994</v>
          </cell>
          <cell r="U99">
            <v>5068.1228505192139</v>
          </cell>
          <cell r="V99">
            <v>11.249762267214464</v>
          </cell>
          <cell r="W99">
            <v>0.22246479337892877</v>
          </cell>
          <cell r="X99">
            <v>0</v>
          </cell>
          <cell r="Y99">
            <v>0</v>
          </cell>
          <cell r="Z99">
            <v>0</v>
          </cell>
        </row>
        <row r="100">
          <cell r="C100">
            <v>2334</v>
          </cell>
          <cell r="D100" t="str">
            <v>Reignhead Primary School</v>
          </cell>
          <cell r="E100">
            <v>240</v>
          </cell>
          <cell r="F100">
            <v>223</v>
          </cell>
          <cell r="G100">
            <v>-17</v>
          </cell>
          <cell r="H100">
            <v>1267918.9695622374</v>
          </cell>
          <cell r="I100">
            <v>35072</v>
          </cell>
          <cell r="J100">
            <v>147100</v>
          </cell>
          <cell r="K100">
            <v>-94484</v>
          </cell>
          <cell r="L100">
            <v>1180230.9695622374</v>
          </cell>
          <cell r="M100">
            <v>4917.6290398426554</v>
          </cell>
          <cell r="N100">
            <v>1098451.8133222926</v>
          </cell>
          <cell r="O100">
            <v>4925.7928848533302</v>
          </cell>
          <cell r="P100">
            <v>1.660118106618304E-3</v>
          </cell>
          <cell r="Q100">
            <v>0</v>
          </cell>
          <cell r="R100">
            <v>0</v>
          </cell>
          <cell r="S100">
            <v>5753.1516292479491</v>
          </cell>
          <cell r="T100">
            <v>4917.6290398426554</v>
          </cell>
          <cell r="U100">
            <v>4925.7928848533302</v>
          </cell>
          <cell r="V100">
            <v>8.1638450106747769</v>
          </cell>
          <cell r="W100">
            <v>0.16601181066183041</v>
          </cell>
          <cell r="X100">
            <v>0</v>
          </cell>
          <cell r="Y100">
            <v>0</v>
          </cell>
          <cell r="Z100">
            <v>0</v>
          </cell>
        </row>
        <row r="101">
          <cell r="C101">
            <v>2338</v>
          </cell>
          <cell r="D101" t="str">
            <v>Rivelin Primary School</v>
          </cell>
          <cell r="E101">
            <v>375</v>
          </cell>
          <cell r="F101">
            <v>384</v>
          </cell>
          <cell r="G101">
            <v>9</v>
          </cell>
          <cell r="H101">
            <v>1853794.1380062958</v>
          </cell>
          <cell r="I101">
            <v>27114.412499999999</v>
          </cell>
          <cell r="J101">
            <v>147100</v>
          </cell>
          <cell r="K101">
            <v>-124765</v>
          </cell>
          <cell r="L101">
            <v>1804344.7255062957</v>
          </cell>
          <cell r="M101">
            <v>4811.585934683455</v>
          </cell>
          <cell r="N101">
            <v>1832013.890091782</v>
          </cell>
          <cell r="O101">
            <v>4770.8695054473492</v>
          </cell>
          <cell r="P101">
            <v>-8.4621639910052761E-3</v>
          </cell>
          <cell r="Q101">
            <v>3.462163991005276E-3</v>
          </cell>
          <cell r="R101">
            <v>6396.8638320723931</v>
          </cell>
          <cell r="S101">
            <v>5248.8040466767034</v>
          </cell>
          <cell r="T101">
            <v>4811.585934683455</v>
          </cell>
          <cell r="U101">
            <v>4787.5280050100373</v>
          </cell>
          <cell r="V101">
            <v>-24.057929673417675</v>
          </cell>
          <cell r="W101">
            <v>-0.50000000000000833</v>
          </cell>
          <cell r="X101">
            <v>0</v>
          </cell>
          <cell r="Y101">
            <v>0</v>
          </cell>
          <cell r="Z101">
            <v>0</v>
          </cell>
        </row>
        <row r="102">
          <cell r="C102">
            <v>2306</v>
          </cell>
          <cell r="D102" t="str">
            <v>Royd Nursery and Infant School</v>
          </cell>
          <cell r="E102">
            <v>127</v>
          </cell>
          <cell r="F102">
            <v>133</v>
          </cell>
          <cell r="G102">
            <v>6</v>
          </cell>
          <cell r="H102">
            <v>702465.19711736625</v>
          </cell>
          <cell r="I102">
            <v>13440</v>
          </cell>
          <cell r="J102">
            <v>147100</v>
          </cell>
          <cell r="K102">
            <v>-52070</v>
          </cell>
          <cell r="L102">
            <v>593995.19711736625</v>
          </cell>
          <cell r="M102">
            <v>4677.1275363572149</v>
          </cell>
          <cell r="N102">
            <v>612312.57162212813</v>
          </cell>
          <cell r="O102">
            <v>4603.8539219708882</v>
          </cell>
          <cell r="P102">
            <v>-1.5666370826269135E-2</v>
          </cell>
          <cell r="Q102">
            <v>1.0666370826269134E-2</v>
          </cell>
          <cell r="R102">
            <v>6635.1009017039032</v>
          </cell>
          <cell r="S102">
            <v>5858.2437783746773</v>
          </cell>
          <cell r="T102">
            <v>4677.1275363572149</v>
          </cell>
          <cell r="U102">
            <v>4653.7418986754292</v>
          </cell>
          <cell r="V102">
            <v>-23.385637681785738</v>
          </cell>
          <cell r="W102">
            <v>-0.49999999999999278</v>
          </cell>
          <cell r="X102">
            <v>0</v>
          </cell>
          <cell r="Y102">
            <v>0</v>
          </cell>
          <cell r="Z102">
            <v>0</v>
          </cell>
        </row>
        <row r="103">
          <cell r="C103">
            <v>3401</v>
          </cell>
          <cell r="D103" t="str">
            <v>Sacred Heart School, A Catholic Voluntary Academy</v>
          </cell>
          <cell r="E103">
            <v>201</v>
          </cell>
          <cell r="F103">
            <v>211</v>
          </cell>
          <cell r="G103">
            <v>10</v>
          </cell>
          <cell r="H103">
            <v>1009796.6426151552</v>
          </cell>
          <cell r="I103">
            <v>4219.38</v>
          </cell>
          <cell r="J103">
            <v>147100</v>
          </cell>
          <cell r="K103">
            <v>-70674</v>
          </cell>
          <cell r="L103">
            <v>929151.2626151552</v>
          </cell>
          <cell r="M103">
            <v>4622.6430975878366</v>
          </cell>
          <cell r="N103">
            <v>993894.72381069208</v>
          </cell>
          <cell r="O103">
            <v>4710.40153464783</v>
          </cell>
          <cell r="P103">
            <v>1.8984471698839794E-2</v>
          </cell>
          <cell r="Q103">
            <v>0</v>
          </cell>
          <cell r="R103">
            <v>0</v>
          </cell>
          <cell r="S103">
            <v>5420.0128064049286</v>
          </cell>
          <cell r="T103">
            <v>4622.6430975878366</v>
          </cell>
          <cell r="U103">
            <v>4701.6902945565871</v>
          </cell>
          <cell r="V103">
            <v>79.047196968750541</v>
          </cell>
          <cell r="W103">
            <v>1.7099999999999684</v>
          </cell>
          <cell r="X103">
            <v>0</v>
          </cell>
          <cell r="Y103">
            <v>-1838.0716592519348</v>
          </cell>
          <cell r="Z103">
            <v>-1.8844716988397937E-3</v>
          </cell>
        </row>
        <row r="104">
          <cell r="C104">
            <v>2369</v>
          </cell>
          <cell r="D104" t="str">
            <v>Sharrow Nursery, Infant and Junior School</v>
          </cell>
          <cell r="E104">
            <v>427</v>
          </cell>
          <cell r="F104">
            <v>428</v>
          </cell>
          <cell r="G104">
            <v>1</v>
          </cell>
          <cell r="H104">
            <v>2344064.8111455478</v>
          </cell>
          <cell r="I104">
            <v>59392</v>
          </cell>
          <cell r="J104">
            <v>147100</v>
          </cell>
          <cell r="K104">
            <v>-161560</v>
          </cell>
          <cell r="L104">
            <v>2299132.8111455478</v>
          </cell>
          <cell r="M104">
            <v>5384.3859745797372</v>
          </cell>
          <cell r="N104">
            <v>2375710.2967284615</v>
          </cell>
          <cell r="O104">
            <v>5550.7249923562185</v>
          </cell>
          <cell r="P104">
            <v>3.0892848053944433E-2</v>
          </cell>
          <cell r="Q104">
            <v>0</v>
          </cell>
          <cell r="R104">
            <v>0</v>
          </cell>
          <cell r="S104">
            <v>5968.1318719413121</v>
          </cell>
          <cell r="T104">
            <v>5384.3859745797372</v>
          </cell>
          <cell r="U104">
            <v>5476.4589747450509</v>
          </cell>
          <cell r="V104">
            <v>92.073000165313715</v>
          </cell>
          <cell r="W104">
            <v>1.710000000000004</v>
          </cell>
          <cell r="X104">
            <v>0</v>
          </cell>
          <cell r="Y104">
            <v>-31785.855537579828</v>
          </cell>
          <cell r="Z104">
            <v>-1.3792848053944432E-2</v>
          </cell>
        </row>
        <row r="105">
          <cell r="C105">
            <v>2349</v>
          </cell>
          <cell r="D105" t="str">
            <v>Shooter's Grove Primary School</v>
          </cell>
          <cell r="E105">
            <v>356</v>
          </cell>
          <cell r="F105">
            <v>332</v>
          </cell>
          <cell r="G105">
            <v>-24</v>
          </cell>
          <cell r="H105">
            <v>1757591.1317422544</v>
          </cell>
          <cell r="I105">
            <v>30933.13</v>
          </cell>
          <cell r="J105">
            <v>147100</v>
          </cell>
          <cell r="K105">
            <v>-126273</v>
          </cell>
          <cell r="L105">
            <v>1705831.0017422545</v>
          </cell>
          <cell r="M105">
            <v>4791.6601172535238</v>
          </cell>
          <cell r="N105">
            <v>1615249.1047884398</v>
          </cell>
          <cell r="O105">
            <v>4865.2081469531322</v>
          </cell>
          <cell r="P105">
            <v>1.5349175004041088E-2</v>
          </cell>
          <cell r="Q105">
            <v>0</v>
          </cell>
          <cell r="R105">
            <v>0</v>
          </cell>
          <cell r="S105">
            <v>5410.244291531445</v>
          </cell>
          <cell r="T105">
            <v>4791.6601172535238</v>
          </cell>
          <cell r="U105">
            <v>4865.2081469531322</v>
          </cell>
          <cell r="V105">
            <v>73.548029699608378</v>
          </cell>
          <cell r="W105">
            <v>1.5349175004041089</v>
          </cell>
          <cell r="X105">
            <v>0</v>
          </cell>
          <cell r="Y105">
            <v>0</v>
          </cell>
          <cell r="Z105">
            <v>0</v>
          </cell>
        </row>
        <row r="106">
          <cell r="C106">
            <v>2360</v>
          </cell>
          <cell r="D106" t="str">
            <v>Shortbrook Primary School</v>
          </cell>
          <cell r="E106">
            <v>85</v>
          </cell>
          <cell r="F106">
            <v>83</v>
          </cell>
          <cell r="G106">
            <v>-2</v>
          </cell>
          <cell r="H106">
            <v>663753.03709683497</v>
          </cell>
          <cell r="I106">
            <v>10624</v>
          </cell>
          <cell r="J106">
            <v>147100</v>
          </cell>
          <cell r="K106">
            <v>-46108</v>
          </cell>
          <cell r="L106">
            <v>552137.03709683497</v>
          </cell>
          <cell r="M106">
            <v>6495.7298481980588</v>
          </cell>
          <cell r="N106">
            <v>476789.14728370239</v>
          </cell>
          <cell r="O106">
            <v>5744.4475576349687</v>
          </cell>
          <cell r="P106">
            <v>-0.11565787188201782</v>
          </cell>
          <cell r="Q106">
            <v>0.11065787188201781</v>
          </cell>
          <cell r="R106">
            <v>59660.702229734285</v>
          </cell>
          <cell r="S106">
            <v>8360.2903555835746</v>
          </cell>
          <cell r="T106">
            <v>6495.7298481980588</v>
          </cell>
          <cell r="U106">
            <v>6463.2511989570685</v>
          </cell>
          <cell r="V106">
            <v>-32.478649240990308</v>
          </cell>
          <cell r="W106">
            <v>-0.50000000000000022</v>
          </cell>
          <cell r="X106">
            <v>0</v>
          </cell>
          <cell r="Y106">
            <v>0</v>
          </cell>
          <cell r="Z106">
            <v>0</v>
          </cell>
        </row>
        <row r="107">
          <cell r="C107">
            <v>2009</v>
          </cell>
          <cell r="D107" t="str">
            <v>Southey Green Primary School and Nurseries</v>
          </cell>
          <cell r="E107">
            <v>620</v>
          </cell>
          <cell r="F107">
            <v>615</v>
          </cell>
          <cell r="G107">
            <v>-5</v>
          </cell>
          <cell r="H107">
            <v>3527953.2429934121</v>
          </cell>
          <cell r="I107">
            <v>94100.14</v>
          </cell>
          <cell r="J107">
            <v>147100</v>
          </cell>
          <cell r="K107">
            <v>-256316</v>
          </cell>
          <cell r="L107">
            <v>3543069.1029934119</v>
          </cell>
          <cell r="M107">
            <v>5714.6275854732448</v>
          </cell>
          <cell r="N107">
            <v>3543702.3534384933</v>
          </cell>
          <cell r="O107">
            <v>5762.1176478674688</v>
          </cell>
          <cell r="P107">
            <v>8.3102637370360121E-3</v>
          </cell>
          <cell r="Q107">
            <v>0</v>
          </cell>
          <cell r="R107">
            <v>0</v>
          </cell>
          <cell r="S107">
            <v>6156.3935828268186</v>
          </cell>
          <cell r="T107">
            <v>5714.6275854732448</v>
          </cell>
          <cell r="U107">
            <v>5762.1176478674688</v>
          </cell>
          <cell r="V107">
            <v>47.490062394223969</v>
          </cell>
          <cell r="W107">
            <v>0.83102637370360122</v>
          </cell>
          <cell r="X107">
            <v>0</v>
          </cell>
          <cell r="Y107">
            <v>0</v>
          </cell>
          <cell r="Z107">
            <v>0</v>
          </cell>
        </row>
        <row r="108">
          <cell r="C108">
            <v>2329</v>
          </cell>
          <cell r="D108" t="str">
            <v>Springfield Primary School</v>
          </cell>
          <cell r="E108">
            <v>200</v>
          </cell>
          <cell r="F108">
            <v>202</v>
          </cell>
          <cell r="G108">
            <v>2</v>
          </cell>
          <cell r="H108">
            <v>1167825.6429634322</v>
          </cell>
          <cell r="I108">
            <v>16211.262500000001</v>
          </cell>
          <cell r="J108">
            <v>147100</v>
          </cell>
          <cell r="K108">
            <v>-79963</v>
          </cell>
          <cell r="L108">
            <v>1084477.3804634323</v>
          </cell>
          <cell r="M108">
            <v>5422.386902317161</v>
          </cell>
          <cell r="N108">
            <v>1127047.0764254315</v>
          </cell>
          <cell r="O108">
            <v>5579.4409724031266</v>
          </cell>
          <cell r="P108">
            <v>2.8964010299385185E-2</v>
          </cell>
          <cell r="Q108">
            <v>0</v>
          </cell>
          <cell r="R108">
            <v>0</v>
          </cell>
          <cell r="S108">
            <v>6337.1988272576746</v>
          </cell>
          <cell r="T108">
            <v>5422.386902317161</v>
          </cell>
          <cell r="U108">
            <v>5515.1097183467837</v>
          </cell>
          <cell r="V108">
            <v>92.722816029622663</v>
          </cell>
          <cell r="W108">
            <v>1.7099999999999855</v>
          </cell>
          <cell r="X108">
            <v>0</v>
          </cell>
          <cell r="Y108">
            <v>-12994.913319381109</v>
          </cell>
          <cell r="Z108">
            <v>-1.1864010299385185E-2</v>
          </cell>
        </row>
        <row r="109">
          <cell r="C109">
            <v>5202</v>
          </cell>
          <cell r="D109" t="str">
            <v>St Ann's Catholic Primary School, A Voluntary Academy</v>
          </cell>
          <cell r="E109">
            <v>101</v>
          </cell>
          <cell r="F109">
            <v>96</v>
          </cell>
          <cell r="G109">
            <v>-5</v>
          </cell>
          <cell r="H109">
            <v>571949.74988648074</v>
          </cell>
          <cell r="I109">
            <v>2176</v>
          </cell>
          <cell r="J109">
            <v>147100</v>
          </cell>
          <cell r="K109">
            <v>-39847</v>
          </cell>
          <cell r="L109">
            <v>462520.74988648074</v>
          </cell>
          <cell r="M109">
            <v>4579.4133652126802</v>
          </cell>
          <cell r="N109">
            <v>444243.83714550512</v>
          </cell>
          <cell r="O109">
            <v>4627.5399702656787</v>
          </cell>
          <cell r="P109">
            <v>1.0509338470859646E-2</v>
          </cell>
          <cell r="Q109">
            <v>0</v>
          </cell>
          <cell r="R109">
            <v>0</v>
          </cell>
          <cell r="S109">
            <v>6181.9227827656787</v>
          </cell>
          <cell r="T109">
            <v>4579.4133652126802</v>
          </cell>
          <cell r="U109">
            <v>4627.5399702656787</v>
          </cell>
          <cell r="V109">
            <v>48.126605052998457</v>
          </cell>
          <cell r="W109">
            <v>1.0509338470859646</v>
          </cell>
          <cell r="X109">
            <v>0</v>
          </cell>
          <cell r="Y109">
            <v>0</v>
          </cell>
          <cell r="Z109">
            <v>0</v>
          </cell>
        </row>
        <row r="110">
          <cell r="C110">
            <v>3402</v>
          </cell>
          <cell r="D110" t="str">
            <v>St Catherine's Catholic Primary School (Hallam)</v>
          </cell>
          <cell r="E110">
            <v>427</v>
          </cell>
          <cell r="F110">
            <v>421</v>
          </cell>
          <cell r="G110">
            <v>-6</v>
          </cell>
          <cell r="H110">
            <v>2304370.0279791197</v>
          </cell>
          <cell r="I110">
            <v>9881.6</v>
          </cell>
          <cell r="J110">
            <v>147100</v>
          </cell>
          <cell r="K110">
            <v>-158764</v>
          </cell>
          <cell r="L110">
            <v>2306152.4279791196</v>
          </cell>
          <cell r="M110">
            <v>5400.8253582649168</v>
          </cell>
          <cell r="N110">
            <v>2299444.1575343916</v>
          </cell>
          <cell r="O110">
            <v>5461.8626069700513</v>
          </cell>
          <cell r="P110">
            <v>1.1301466841864982E-2</v>
          </cell>
          <cell r="Q110">
            <v>0</v>
          </cell>
          <cell r="R110">
            <v>0</v>
          </cell>
          <cell r="S110">
            <v>5836.2991865424974</v>
          </cell>
          <cell r="T110">
            <v>5400.8253582649168</v>
          </cell>
          <cell r="U110">
            <v>5461.8626069700513</v>
          </cell>
          <cell r="V110">
            <v>61.037248705134516</v>
          </cell>
          <cell r="W110">
            <v>1.1301466841864982</v>
          </cell>
          <cell r="X110">
            <v>0</v>
          </cell>
          <cell r="Y110">
            <v>0</v>
          </cell>
          <cell r="Z110">
            <v>0</v>
          </cell>
        </row>
        <row r="111">
          <cell r="C111">
            <v>2017</v>
          </cell>
          <cell r="D111" t="str">
            <v>St John Fisher Primary, A Catholic Voluntary Academy</v>
          </cell>
          <cell r="E111">
            <v>209</v>
          </cell>
          <cell r="F111">
            <v>212</v>
          </cell>
          <cell r="G111">
            <v>3</v>
          </cell>
          <cell r="H111">
            <v>1039272.0860298275</v>
          </cell>
          <cell r="I111">
            <v>3750.55</v>
          </cell>
          <cell r="J111">
            <v>147100</v>
          </cell>
          <cell r="K111">
            <v>-72320</v>
          </cell>
          <cell r="L111">
            <v>960741.53602982755</v>
          </cell>
          <cell r="M111">
            <v>4596.8494546881702</v>
          </cell>
          <cell r="N111">
            <v>1001016.2553328157</v>
          </cell>
          <cell r="O111">
            <v>4721.774789305734</v>
          </cell>
          <cell r="P111">
            <v>2.7176294514095225E-2</v>
          </cell>
          <cell r="Q111">
            <v>0</v>
          </cell>
          <cell r="R111">
            <v>0</v>
          </cell>
          <cell r="S111">
            <v>5388.8598256463565</v>
          </cell>
          <cell r="T111">
            <v>4596.8494546881702</v>
          </cell>
          <cell r="U111">
            <v>4675.4555803633384</v>
          </cell>
          <cell r="V111">
            <v>78.606125675168187</v>
          </cell>
          <cell r="W111">
            <v>1.7100000000000104</v>
          </cell>
          <cell r="X111">
            <v>-1.9281287677586079E-10</v>
          </cell>
          <cell r="Y111">
            <v>-9819.6722957879592</v>
          </cell>
          <cell r="Z111">
            <v>-1.0076294514095224E-2</v>
          </cell>
        </row>
        <row r="112">
          <cell r="C112">
            <v>5203</v>
          </cell>
          <cell r="D112" t="str">
            <v>St Joseph's Primary School</v>
          </cell>
          <cell r="E112">
            <v>209</v>
          </cell>
          <cell r="F112">
            <v>202</v>
          </cell>
          <cell r="G112">
            <v>-7</v>
          </cell>
          <cell r="H112">
            <v>1064675.01474993</v>
          </cell>
          <cell r="I112">
            <v>3509.96</v>
          </cell>
          <cell r="J112">
            <v>147100</v>
          </cell>
          <cell r="K112">
            <v>-71621</v>
          </cell>
          <cell r="L112">
            <v>985686.05474993004</v>
          </cell>
          <cell r="M112">
            <v>4716.2012188991866</v>
          </cell>
          <cell r="N112">
            <v>948572.11642593413</v>
          </cell>
          <cell r="O112">
            <v>4695.9015664650206</v>
          </cell>
          <cell r="P112">
            <v>-4.3042379856100066E-3</v>
          </cell>
          <cell r="Q112">
            <v>0</v>
          </cell>
          <cell r="R112">
            <v>0</v>
          </cell>
          <cell r="S112">
            <v>5442.2760714155156</v>
          </cell>
          <cell r="T112">
            <v>4716.2012188991866</v>
          </cell>
          <cell r="U112">
            <v>4695.9015664650206</v>
          </cell>
          <cell r="V112">
            <v>-20.299652434166092</v>
          </cell>
          <cell r="W112">
            <v>-0.43042379856100066</v>
          </cell>
          <cell r="X112">
            <v>0</v>
          </cell>
          <cell r="Y112">
            <v>0</v>
          </cell>
          <cell r="Z112">
            <v>0</v>
          </cell>
        </row>
        <row r="113">
          <cell r="C113">
            <v>3406</v>
          </cell>
          <cell r="D113" t="str">
            <v>St Marie's School, A Catholic Voluntary Academy</v>
          </cell>
          <cell r="E113">
            <v>213</v>
          </cell>
          <cell r="F113">
            <v>224</v>
          </cell>
          <cell r="G113">
            <v>11</v>
          </cell>
          <cell r="H113">
            <v>1014511.3258819884</v>
          </cell>
          <cell r="I113">
            <v>5068.8</v>
          </cell>
          <cell r="J113">
            <v>147100</v>
          </cell>
          <cell r="K113">
            <v>-72677</v>
          </cell>
          <cell r="L113">
            <v>935019.52588198846</v>
          </cell>
          <cell r="M113">
            <v>4389.7630323098047</v>
          </cell>
          <cell r="N113">
            <v>994238.88784463436</v>
          </cell>
          <cell r="O113">
            <v>4438.5664635921175</v>
          </cell>
          <cell r="P113">
            <v>1.1117554848201795E-2</v>
          </cell>
          <cell r="Q113">
            <v>0</v>
          </cell>
          <cell r="R113">
            <v>0</v>
          </cell>
          <cell r="S113">
            <v>5117.3169100206887</v>
          </cell>
          <cell r="T113">
            <v>4389.7630323098047</v>
          </cell>
          <cell r="U113">
            <v>4438.5664635921175</v>
          </cell>
          <cell r="V113">
            <v>48.803431282312886</v>
          </cell>
          <cell r="W113">
            <v>1.1117554848201796</v>
          </cell>
          <cell r="X113">
            <v>0</v>
          </cell>
          <cell r="Y113">
            <v>0</v>
          </cell>
          <cell r="Z113">
            <v>0</v>
          </cell>
        </row>
        <row r="114">
          <cell r="C114">
            <v>2020</v>
          </cell>
          <cell r="D114" t="str">
            <v>St Mary's Church of England Primary School</v>
          </cell>
          <cell r="E114">
            <v>210</v>
          </cell>
          <cell r="F114">
            <v>194</v>
          </cell>
          <cell r="G114">
            <v>-16</v>
          </cell>
          <cell r="H114">
            <v>1121568.6777016108</v>
          </cell>
          <cell r="I114">
            <v>2848.73</v>
          </cell>
          <cell r="J114">
            <v>147100</v>
          </cell>
          <cell r="K114">
            <v>-81205</v>
          </cell>
          <cell r="L114">
            <v>1052824.9477016109</v>
          </cell>
          <cell r="M114">
            <v>5013.4521319124324</v>
          </cell>
          <cell r="N114">
            <v>978536.48284293618</v>
          </cell>
          <cell r="O114">
            <v>5044.002488881114</v>
          </cell>
          <cell r="P114">
            <v>6.0936768048940925E-3</v>
          </cell>
          <cell r="Q114">
            <v>0</v>
          </cell>
          <cell r="R114">
            <v>0</v>
          </cell>
          <cell r="S114">
            <v>5820.8981074378153</v>
          </cell>
          <cell r="T114">
            <v>5013.4521319124324</v>
          </cell>
          <cell r="U114">
            <v>5044.002488881114</v>
          </cell>
          <cell r="V114">
            <v>30.550356968681626</v>
          </cell>
          <cell r="W114">
            <v>0.60936768048940926</v>
          </cell>
          <cell r="X114">
            <v>0</v>
          </cell>
          <cell r="Y114">
            <v>0</v>
          </cell>
          <cell r="Z114">
            <v>0</v>
          </cell>
        </row>
        <row r="115">
          <cell r="C115">
            <v>3423</v>
          </cell>
          <cell r="D115" t="str">
            <v>St Mary's Primary School, A Catholic Voluntary Academy</v>
          </cell>
          <cell r="E115">
            <v>176</v>
          </cell>
          <cell r="F115">
            <v>172</v>
          </cell>
          <cell r="G115">
            <v>-4</v>
          </cell>
          <cell r="H115">
            <v>876217.61193011608</v>
          </cell>
          <cell r="I115">
            <v>4068.12</v>
          </cell>
          <cell r="J115">
            <v>147100</v>
          </cell>
          <cell r="K115">
            <v>-61045</v>
          </cell>
          <cell r="L115">
            <v>786094.49193011608</v>
          </cell>
          <cell r="M115">
            <v>4466.4459768756597</v>
          </cell>
          <cell r="N115">
            <v>749415.80094525451</v>
          </cell>
          <cell r="O115">
            <v>4357.0686101468282</v>
          </cell>
          <cell r="P115">
            <v>-2.4488680103849022E-2</v>
          </cell>
          <cell r="Q115">
            <v>1.9488680103849021E-2</v>
          </cell>
          <cell r="R115">
            <v>14971.763537245944</v>
          </cell>
          <cell r="S115">
            <v>5323.5710144331424</v>
          </cell>
          <cell r="T115">
            <v>4466.4459768756597</v>
          </cell>
          <cell r="U115">
            <v>4444.1137469912819</v>
          </cell>
          <cell r="V115">
            <v>-22.332229884377739</v>
          </cell>
          <cell r="W115">
            <v>-0.49999999999998745</v>
          </cell>
          <cell r="X115">
            <v>0</v>
          </cell>
          <cell r="Y115">
            <v>0</v>
          </cell>
          <cell r="Z115">
            <v>0</v>
          </cell>
        </row>
        <row r="116">
          <cell r="C116">
            <v>5207</v>
          </cell>
          <cell r="D116" t="str">
            <v>St Patrick's Catholic Voluntary Academy</v>
          </cell>
          <cell r="E116">
            <v>279</v>
          </cell>
          <cell r="F116">
            <v>277</v>
          </cell>
          <cell r="G116">
            <v>-2</v>
          </cell>
          <cell r="H116">
            <v>1517920.9768523809</v>
          </cell>
          <cell r="I116">
            <v>4859.71</v>
          </cell>
          <cell r="J116">
            <v>147100</v>
          </cell>
          <cell r="K116">
            <v>-104547</v>
          </cell>
          <cell r="L116">
            <v>1470508.2668523809</v>
          </cell>
          <cell r="M116">
            <v>5270.6389492916878</v>
          </cell>
          <cell r="N116">
            <v>1493248.7805641715</v>
          </cell>
          <cell r="O116">
            <v>5390.7898215313053</v>
          </cell>
          <cell r="P116">
            <v>2.2796263108814222E-2</v>
          </cell>
          <cell r="Q116">
            <v>0</v>
          </cell>
          <cell r="R116">
            <v>0</v>
          </cell>
          <cell r="S116">
            <v>5909.1977417505686</v>
          </cell>
          <cell r="T116">
            <v>5270.6389492916878</v>
          </cell>
          <cell r="U116">
            <v>5360.7668753245762</v>
          </cell>
          <cell r="V116">
            <v>90.127926032888354</v>
          </cell>
          <cell r="W116">
            <v>1.7100000000000095</v>
          </cell>
          <cell r="X116">
            <v>-2.5193003239110112E-10</v>
          </cell>
          <cell r="Y116">
            <v>-8316.3560992640978</v>
          </cell>
          <cell r="Z116">
            <v>-5.6962631088142215E-3</v>
          </cell>
        </row>
        <row r="117">
          <cell r="C117">
            <v>5208</v>
          </cell>
          <cell r="D117" t="str">
            <v>St Theresa's Catholic Primary School</v>
          </cell>
          <cell r="E117">
            <v>207</v>
          </cell>
          <cell r="F117">
            <v>211</v>
          </cell>
          <cell r="G117">
            <v>4</v>
          </cell>
          <cell r="H117">
            <v>1163155.5017804485</v>
          </cell>
          <cell r="I117">
            <v>3925.3</v>
          </cell>
          <cell r="J117">
            <v>147100</v>
          </cell>
          <cell r="K117">
            <v>-79481</v>
          </cell>
          <cell r="L117">
            <v>1091611.2017804484</v>
          </cell>
          <cell r="M117">
            <v>5273.4840665722149</v>
          </cell>
          <cell r="N117">
            <v>1103973.3708310854</v>
          </cell>
          <cell r="O117">
            <v>5232.1012835596466</v>
          </cell>
          <cell r="P117">
            <v>-7.8473325206171139E-3</v>
          </cell>
          <cell r="Q117">
            <v>2.8473325206171138E-3</v>
          </cell>
          <cell r="R117">
            <v>3168.2415254182301</v>
          </cell>
          <cell r="S117">
            <v>5965.0844187512002</v>
          </cell>
          <cell r="T117">
            <v>5273.4840665722149</v>
          </cell>
          <cell r="U117">
            <v>5247.116646239353</v>
          </cell>
          <cell r="V117">
            <v>-26.367420332861911</v>
          </cell>
          <cell r="W117">
            <v>-0.50000000000001588</v>
          </cell>
          <cell r="X117">
            <v>0</v>
          </cell>
          <cell r="Y117">
            <v>0</v>
          </cell>
          <cell r="Z117">
            <v>0</v>
          </cell>
        </row>
        <row r="118">
          <cell r="C118">
            <v>3424</v>
          </cell>
          <cell r="D118" t="str">
            <v>St Thomas More Catholic Primary, A Voluntary Academy</v>
          </cell>
          <cell r="E118">
            <v>206</v>
          </cell>
          <cell r="F118">
            <v>201</v>
          </cell>
          <cell r="G118">
            <v>-5</v>
          </cell>
          <cell r="H118">
            <v>1076909.8942826567</v>
          </cell>
          <cell r="I118">
            <v>3248.48</v>
          </cell>
          <cell r="J118">
            <v>147100</v>
          </cell>
          <cell r="K118">
            <v>-74790</v>
          </cell>
          <cell r="L118">
            <v>1001351.4142826567</v>
          </cell>
          <cell r="M118">
            <v>4860.9291955468771</v>
          </cell>
          <cell r="N118">
            <v>988160.3333935499</v>
          </cell>
          <cell r="O118">
            <v>4916.2205641470146</v>
          </cell>
          <cell r="P118">
            <v>1.137465006706747E-2</v>
          </cell>
          <cell r="Q118">
            <v>0</v>
          </cell>
          <cell r="R118">
            <v>0</v>
          </cell>
          <cell r="S118">
            <v>5665.6877283261192</v>
          </cell>
          <cell r="T118">
            <v>4860.9291955468771</v>
          </cell>
          <cell r="U118">
            <v>4916.2205641470146</v>
          </cell>
          <cell r="V118">
            <v>55.291368600137503</v>
          </cell>
          <cell r="W118">
            <v>1.1374650067067469</v>
          </cell>
          <cell r="X118">
            <v>0</v>
          </cell>
          <cell r="Y118">
            <v>0</v>
          </cell>
          <cell r="Z118">
            <v>0</v>
          </cell>
        </row>
        <row r="119">
          <cell r="C119">
            <v>3414</v>
          </cell>
          <cell r="D119" t="str">
            <v>St Thomas of Canterbury School, a Catholic Voluntary Academy</v>
          </cell>
          <cell r="E119">
            <v>203</v>
          </cell>
          <cell r="F119">
            <v>196</v>
          </cell>
          <cell r="G119">
            <v>-7</v>
          </cell>
          <cell r="H119">
            <v>977826.50275446603</v>
          </cell>
          <cell r="I119">
            <v>4329.6000000000004</v>
          </cell>
          <cell r="J119">
            <v>147100</v>
          </cell>
          <cell r="K119">
            <v>-70503</v>
          </cell>
          <cell r="L119">
            <v>896899.90275446605</v>
          </cell>
          <cell r="M119">
            <v>4418.2261219431821</v>
          </cell>
          <cell r="N119">
            <v>893296.15103911108</v>
          </cell>
          <cell r="O119">
            <v>4557.6334236689345</v>
          </cell>
          <cell r="P119">
            <v>3.1552776584562771E-2</v>
          </cell>
          <cell r="Q119">
            <v>0</v>
          </cell>
          <cell r="R119">
            <v>0</v>
          </cell>
          <cell r="S119">
            <v>5266.1828906692281</v>
          </cell>
          <cell r="T119">
            <v>4418.2261219431821</v>
          </cell>
          <cell r="U119">
            <v>4493.7777886284121</v>
          </cell>
          <cell r="V119">
            <v>75.551666685229975</v>
          </cell>
          <cell r="W119">
            <v>1.7100000000000355</v>
          </cell>
          <cell r="X119">
            <v>-3.5652192309498787E-10</v>
          </cell>
          <cell r="Y119">
            <v>-12515.704467942704</v>
          </cell>
          <cell r="Z119">
            <v>-1.445277658456277E-2</v>
          </cell>
        </row>
        <row r="120">
          <cell r="C120">
            <v>3412</v>
          </cell>
          <cell r="D120" t="str">
            <v>St Wilfrid's Catholic Primary School</v>
          </cell>
          <cell r="E120">
            <v>291</v>
          </cell>
          <cell r="F120">
            <v>282</v>
          </cell>
          <cell r="G120">
            <v>-9</v>
          </cell>
          <cell r="H120">
            <v>1346708.0800000005</v>
          </cell>
          <cell r="I120">
            <v>5198.08</v>
          </cell>
          <cell r="J120">
            <v>147100</v>
          </cell>
          <cell r="K120">
            <v>-90706</v>
          </cell>
          <cell r="L120">
            <v>1285116.0000000005</v>
          </cell>
          <cell r="M120">
            <v>4416.2061855670117</v>
          </cell>
          <cell r="N120">
            <v>1250209.9999999995</v>
          </cell>
          <cell r="O120">
            <v>4433.3687943262394</v>
          </cell>
          <cell r="P120">
            <v>3.8862788642700244E-3</v>
          </cell>
          <cell r="Q120">
            <v>0</v>
          </cell>
          <cell r="R120">
            <v>0</v>
          </cell>
          <cell r="S120">
            <v>4976.6851063829772</v>
          </cell>
          <cell r="T120">
            <v>4416.2061855670117</v>
          </cell>
          <cell r="U120">
            <v>4433.3687943262394</v>
          </cell>
          <cell r="V120">
            <v>17.162608759227624</v>
          </cell>
          <cell r="W120">
            <v>0.38862788642700247</v>
          </cell>
          <cell r="X120">
            <v>0</v>
          </cell>
          <cell r="Y120">
            <v>0</v>
          </cell>
          <cell r="Z120">
            <v>0</v>
          </cell>
        </row>
        <row r="121">
          <cell r="C121">
            <v>2294</v>
          </cell>
          <cell r="D121" t="str">
            <v>Stannington Infant School</v>
          </cell>
          <cell r="E121">
            <v>174</v>
          </cell>
          <cell r="F121">
            <v>178</v>
          </cell>
          <cell r="G121">
            <v>4</v>
          </cell>
          <cell r="H121">
            <v>854485.33087271859</v>
          </cell>
          <cell r="I121">
            <v>2184.35</v>
          </cell>
          <cell r="J121">
            <v>147100</v>
          </cell>
          <cell r="K121">
            <v>-60983</v>
          </cell>
          <cell r="L121">
            <v>766183.98087271862</v>
          </cell>
          <cell r="M121">
            <v>4403.3562119121761</v>
          </cell>
          <cell r="N121">
            <v>776335.13111111079</v>
          </cell>
          <cell r="O121">
            <v>4361.433320848937</v>
          </cell>
          <cell r="P121">
            <v>-9.5206676556911923E-3</v>
          </cell>
          <cell r="Q121">
            <v>4.5206676556911922E-3</v>
          </cell>
          <cell r="R121">
            <v>3543.2875806547313</v>
          </cell>
          <cell r="S121">
            <v>5220.9197679312665</v>
          </cell>
          <cell r="T121">
            <v>4403.3562119121761</v>
          </cell>
          <cell r="U121">
            <v>4381.3394308526149</v>
          </cell>
          <cell r="V121">
            <v>-22.016781059561254</v>
          </cell>
          <cell r="W121">
            <v>-0.50000000000000855</v>
          </cell>
          <cell r="X121">
            <v>0</v>
          </cell>
          <cell r="Y121">
            <v>0</v>
          </cell>
          <cell r="Z121">
            <v>0</v>
          </cell>
        </row>
        <row r="122">
          <cell r="C122">
            <v>2303</v>
          </cell>
          <cell r="D122" t="str">
            <v>Stocksbridge Junior School</v>
          </cell>
          <cell r="E122">
            <v>278</v>
          </cell>
          <cell r="F122">
            <v>265</v>
          </cell>
          <cell r="G122">
            <v>-13</v>
          </cell>
          <cell r="H122">
            <v>1401522.3317421882</v>
          </cell>
          <cell r="I122">
            <v>23577.75</v>
          </cell>
          <cell r="J122">
            <v>147100</v>
          </cell>
          <cell r="K122">
            <v>-101487</v>
          </cell>
          <cell r="L122">
            <v>1332331.5817421882</v>
          </cell>
          <cell r="M122">
            <v>4792.5596465546341</v>
          </cell>
          <cell r="N122">
            <v>1306277.9354681021</v>
          </cell>
          <cell r="O122">
            <v>4929.3506998796302</v>
          </cell>
          <cell r="P122">
            <v>2.8542378898369053E-2</v>
          </cell>
          <cell r="Q122">
            <v>0</v>
          </cell>
          <cell r="R122">
            <v>0</v>
          </cell>
          <cell r="S122">
            <v>5518.579397642794</v>
          </cell>
          <cell r="T122">
            <v>4792.5596465546341</v>
          </cell>
          <cell r="U122">
            <v>4874.512416510719</v>
          </cell>
          <cell r="V122">
            <v>81.952769956084921</v>
          </cell>
          <cell r="W122">
            <v>1.7100000000000142</v>
          </cell>
          <cell r="X122">
            <v>-2.4101609596982598E-10</v>
          </cell>
          <cell r="Y122">
            <v>-14532.145092761624</v>
          </cell>
          <cell r="Z122">
            <v>-1.1442378898369052E-2</v>
          </cell>
        </row>
        <row r="123">
          <cell r="C123">
            <v>2302</v>
          </cell>
          <cell r="D123" t="str">
            <v>Stocksbridge Nursery Infant School</v>
          </cell>
          <cell r="E123">
            <v>198</v>
          </cell>
          <cell r="F123">
            <v>180</v>
          </cell>
          <cell r="G123">
            <v>-18</v>
          </cell>
          <cell r="H123">
            <v>1053627.7610282558</v>
          </cell>
          <cell r="I123">
            <v>3873.77</v>
          </cell>
          <cell r="J123">
            <v>147100</v>
          </cell>
          <cell r="K123">
            <v>-75940</v>
          </cell>
          <cell r="L123">
            <v>978593.99102825578</v>
          </cell>
          <cell r="M123">
            <v>4942.3938940820999</v>
          </cell>
          <cell r="N123">
            <v>867971.00144433824</v>
          </cell>
          <cell r="O123">
            <v>4822.0611191352127</v>
          </cell>
          <cell r="P123">
            <v>-2.4347062886058247E-2</v>
          </cell>
          <cell r="Q123">
            <v>1.9347062886058246E-2</v>
          </cell>
          <cell r="R123">
            <v>17211.744985765803</v>
          </cell>
          <cell r="S123">
            <v>5759.4383135005774</v>
          </cell>
          <cell r="T123">
            <v>4942.3938940820999</v>
          </cell>
          <cell r="U123">
            <v>4917.6819246116893</v>
          </cell>
          <cell r="V123">
            <v>-24.711969470410622</v>
          </cell>
          <cell r="W123">
            <v>-0.50000000000000255</v>
          </cell>
          <cell r="X123">
            <v>0</v>
          </cell>
          <cell r="Y123">
            <v>0</v>
          </cell>
          <cell r="Z123">
            <v>0</v>
          </cell>
        </row>
        <row r="124">
          <cell r="C124">
            <v>2350</v>
          </cell>
          <cell r="D124" t="str">
            <v>Stradbroke Primary School</v>
          </cell>
          <cell r="E124">
            <v>416</v>
          </cell>
          <cell r="F124">
            <v>408</v>
          </cell>
          <cell r="G124">
            <v>-8</v>
          </cell>
          <cell r="H124">
            <v>2289261.1990111992</v>
          </cell>
          <cell r="I124">
            <v>33580.449999999997</v>
          </cell>
          <cell r="J124">
            <v>147100</v>
          </cell>
          <cell r="K124">
            <v>-167976</v>
          </cell>
          <cell r="L124">
            <v>2276556.749011199</v>
          </cell>
          <cell r="M124">
            <v>5472.4921851230747</v>
          </cell>
          <cell r="N124">
            <v>2262493.5196883981</v>
          </cell>
          <cell r="O124">
            <v>5545.3272541382303</v>
          </cell>
          <cell r="P124">
            <v>1.3309305258243604E-2</v>
          </cell>
          <cell r="Q124">
            <v>0</v>
          </cell>
          <cell r="R124">
            <v>0</v>
          </cell>
          <cell r="S124">
            <v>5995.5282345303876</v>
          </cell>
          <cell r="T124">
            <v>5472.4921851230747</v>
          </cell>
          <cell r="U124">
            <v>5545.3272541382303</v>
          </cell>
          <cell r="V124">
            <v>72.835069015155568</v>
          </cell>
          <cell r="W124">
            <v>1.3309305258243604</v>
          </cell>
          <cell r="X124">
            <v>0</v>
          </cell>
          <cell r="Y124">
            <v>0</v>
          </cell>
          <cell r="Z124">
            <v>0</v>
          </cell>
        </row>
        <row r="125">
          <cell r="C125">
            <v>2230</v>
          </cell>
          <cell r="D125" t="str">
            <v>Tinsley Meadows Primary School</v>
          </cell>
          <cell r="E125">
            <v>529</v>
          </cell>
          <cell r="F125">
            <v>556</v>
          </cell>
          <cell r="G125">
            <v>27</v>
          </cell>
          <cell r="H125">
            <v>2897423.9776446936</v>
          </cell>
          <cell r="I125">
            <v>20928.18</v>
          </cell>
          <cell r="J125">
            <v>147100</v>
          </cell>
          <cell r="K125">
            <v>-205264</v>
          </cell>
          <cell r="L125">
            <v>2934659.7976446934</v>
          </cell>
          <cell r="M125">
            <v>5547.5610541487586</v>
          </cell>
          <cell r="N125">
            <v>3165429.6503114719</v>
          </cell>
          <cell r="O125">
            <v>5693.2187955242298</v>
          </cell>
          <cell r="P125">
            <v>2.6256176354569491E-2</v>
          </cell>
          <cell r="Q125">
            <v>0</v>
          </cell>
          <cell r="R125">
            <v>0</v>
          </cell>
          <cell r="S125">
            <v>5949.219312203476</v>
          </cell>
          <cell r="T125">
            <v>5547.5610541487586</v>
          </cell>
          <cell r="U125">
            <v>5642.4243481746989</v>
          </cell>
          <cell r="V125">
            <v>94.863294025940377</v>
          </cell>
          <cell r="W125">
            <v>1.7099999999999387</v>
          </cell>
          <cell r="X125">
            <v>0</v>
          </cell>
          <cell r="Y125">
            <v>-28241.712726337268</v>
          </cell>
          <cell r="Z125">
            <v>-9.1561763545694903E-3</v>
          </cell>
        </row>
        <row r="126">
          <cell r="C126">
            <v>5206</v>
          </cell>
          <cell r="D126" t="str">
            <v>Totley All Saints Church of England Voluntary Aided Primary School</v>
          </cell>
          <cell r="E126">
            <v>210</v>
          </cell>
          <cell r="F126">
            <v>211</v>
          </cell>
          <cell r="G126">
            <v>1</v>
          </cell>
          <cell r="H126">
            <v>1001127.84145179</v>
          </cell>
          <cell r="I126">
            <v>3774.04</v>
          </cell>
          <cell r="J126">
            <v>147100</v>
          </cell>
          <cell r="K126">
            <v>-69788</v>
          </cell>
          <cell r="L126">
            <v>920041.80145178991</v>
          </cell>
          <cell r="M126">
            <v>4381.1514354847141</v>
          </cell>
          <cell r="N126">
            <v>928125.02452551294</v>
          </cell>
          <cell r="O126">
            <v>4398.6967986991131</v>
          </cell>
          <cell r="P126">
            <v>4.0047379034406395E-3</v>
          </cell>
          <cell r="Q126">
            <v>0</v>
          </cell>
          <cell r="R126">
            <v>0</v>
          </cell>
          <cell r="S126">
            <v>5114.299642301009</v>
          </cell>
          <cell r="T126">
            <v>4381.1514354847141</v>
          </cell>
          <cell r="U126">
            <v>4398.6967986991131</v>
          </cell>
          <cell r="V126">
            <v>17.545363214399003</v>
          </cell>
          <cell r="W126">
            <v>0.40047379034406394</v>
          </cell>
          <cell r="X126">
            <v>0</v>
          </cell>
          <cell r="Y126">
            <v>0</v>
          </cell>
          <cell r="Z126">
            <v>0</v>
          </cell>
        </row>
        <row r="127">
          <cell r="C127">
            <v>2203</v>
          </cell>
          <cell r="D127" t="str">
            <v>Totley Primary School</v>
          </cell>
          <cell r="E127">
            <v>423</v>
          </cell>
          <cell r="F127">
            <v>418</v>
          </cell>
          <cell r="G127">
            <v>-5</v>
          </cell>
          <cell r="H127">
            <v>1953978.7000000002</v>
          </cell>
          <cell r="I127">
            <v>3948.7</v>
          </cell>
          <cell r="J127">
            <v>147100</v>
          </cell>
          <cell r="K127">
            <v>-131612</v>
          </cell>
          <cell r="L127">
            <v>1934542.0000000002</v>
          </cell>
          <cell r="M127">
            <v>4573.3853427895983</v>
          </cell>
          <cell r="N127">
            <v>1924089.9999999993</v>
          </cell>
          <cell r="O127">
            <v>4603.0861244019125</v>
          </cell>
          <cell r="P127">
            <v>6.4942661477542882E-3</v>
          </cell>
          <cell r="Q127">
            <v>0</v>
          </cell>
          <cell r="R127">
            <v>0</v>
          </cell>
          <cell r="S127">
            <v>4968.3232775119595</v>
          </cell>
          <cell r="T127">
            <v>4573.3853427895983</v>
          </cell>
          <cell r="U127">
            <v>4603.0861244019125</v>
          </cell>
          <cell r="V127">
            <v>29.700781612314131</v>
          </cell>
          <cell r="W127">
            <v>0.64942661477542885</v>
          </cell>
          <cell r="X127">
            <v>0</v>
          </cell>
          <cell r="Y127">
            <v>0</v>
          </cell>
          <cell r="Z127">
            <v>0</v>
          </cell>
        </row>
        <row r="128">
          <cell r="C128">
            <v>2351</v>
          </cell>
          <cell r="D128" t="str">
            <v>Walkley Primary School</v>
          </cell>
          <cell r="E128">
            <v>386</v>
          </cell>
          <cell r="F128">
            <v>413</v>
          </cell>
          <cell r="G128">
            <v>27</v>
          </cell>
          <cell r="H128">
            <v>1942768.1510191693</v>
          </cell>
          <cell r="I128">
            <v>60190</v>
          </cell>
          <cell r="J128">
            <v>147100</v>
          </cell>
          <cell r="K128">
            <v>-135591</v>
          </cell>
          <cell r="L128">
            <v>1871069.1510191693</v>
          </cell>
          <cell r="M128">
            <v>4847.3294067854122</v>
          </cell>
          <cell r="N128">
            <v>2007154.4158160519</v>
          </cell>
          <cell r="O128">
            <v>4859.9380528233705</v>
          </cell>
          <cell r="P128">
            <v>2.6011531257414556E-3</v>
          </cell>
          <cell r="Q128">
            <v>0</v>
          </cell>
          <cell r="R128">
            <v>0</v>
          </cell>
          <cell r="S128">
            <v>5399.8750988282127</v>
          </cell>
          <cell r="T128">
            <v>4847.3294067854122</v>
          </cell>
          <cell r="U128">
            <v>4859.9380528233705</v>
          </cell>
          <cell r="V128">
            <v>12.608646037958351</v>
          </cell>
          <cell r="W128">
            <v>0.26011531257414555</v>
          </cell>
          <cell r="X128">
            <v>0</v>
          </cell>
          <cell r="Y128">
            <v>0</v>
          </cell>
          <cell r="Z128">
            <v>0</v>
          </cell>
        </row>
        <row r="129">
          <cell r="C129">
            <v>3432</v>
          </cell>
          <cell r="D129" t="str">
            <v>Watercliffe Meadow Community Primary School</v>
          </cell>
          <cell r="E129">
            <v>412</v>
          </cell>
          <cell r="F129">
            <v>410</v>
          </cell>
          <cell r="G129">
            <v>-2</v>
          </cell>
          <cell r="H129">
            <v>2366221.2442922075</v>
          </cell>
          <cell r="I129">
            <v>57856</v>
          </cell>
          <cell r="J129">
            <v>147100</v>
          </cell>
          <cell r="K129">
            <v>-173444</v>
          </cell>
          <cell r="L129">
            <v>2334709.2442922075</v>
          </cell>
          <cell r="M129">
            <v>5666.7700104179794</v>
          </cell>
          <cell r="N129">
            <v>2358416.6685042735</v>
          </cell>
          <cell r="O129">
            <v>5752.2357768396914</v>
          </cell>
          <cell r="P129">
            <v>1.508191902346291E-2</v>
          </cell>
          <cell r="Q129">
            <v>0</v>
          </cell>
          <cell r="R129">
            <v>0</v>
          </cell>
          <cell r="S129">
            <v>6261.4991914738375</v>
          </cell>
          <cell r="T129">
            <v>5666.7700104179794</v>
          </cell>
          <cell r="U129">
            <v>5752.2357768396914</v>
          </cell>
          <cell r="V129">
            <v>85.465766421712033</v>
          </cell>
          <cell r="W129">
            <v>1.5081919023462909</v>
          </cell>
          <cell r="X129">
            <v>0</v>
          </cell>
          <cell r="Y129">
            <v>0</v>
          </cell>
          <cell r="Z129">
            <v>0</v>
          </cell>
        </row>
        <row r="130">
          <cell r="C130">
            <v>2319</v>
          </cell>
          <cell r="D130" t="str">
            <v>Waterthorpe Infant School</v>
          </cell>
          <cell r="E130">
            <v>124</v>
          </cell>
          <cell r="F130">
            <v>107</v>
          </cell>
          <cell r="G130">
            <v>-17</v>
          </cell>
          <cell r="H130">
            <v>757694.62021148193</v>
          </cell>
          <cell r="I130">
            <v>16512</v>
          </cell>
          <cell r="J130">
            <v>147100</v>
          </cell>
          <cell r="K130">
            <v>-53375</v>
          </cell>
          <cell r="L130">
            <v>647457.62021148193</v>
          </cell>
          <cell r="M130">
            <v>5221.4324210603381</v>
          </cell>
          <cell r="N130">
            <v>559807.95963414642</v>
          </cell>
          <cell r="O130">
            <v>5231.8500900387517</v>
          </cell>
          <cell r="P130">
            <v>1.9951745303442943E-3</v>
          </cell>
          <cell r="Q130">
            <v>0</v>
          </cell>
          <cell r="R130">
            <v>0</v>
          </cell>
          <cell r="S130">
            <v>6757.0159778892184</v>
          </cell>
          <cell r="T130">
            <v>5221.4324210603381</v>
          </cell>
          <cell r="U130">
            <v>5231.8500900387517</v>
          </cell>
          <cell r="V130">
            <v>10.417668978413531</v>
          </cell>
          <cell r="W130">
            <v>0.19951745303442942</v>
          </cell>
          <cell r="X130">
            <v>0</v>
          </cell>
          <cell r="Y130">
            <v>0</v>
          </cell>
          <cell r="Z130">
            <v>0</v>
          </cell>
        </row>
        <row r="131">
          <cell r="C131">
            <v>2352</v>
          </cell>
          <cell r="D131" t="str">
            <v>Westways Primary School</v>
          </cell>
          <cell r="E131">
            <v>582</v>
          </cell>
          <cell r="F131">
            <v>580</v>
          </cell>
          <cell r="G131">
            <v>-2</v>
          </cell>
          <cell r="H131">
            <v>2719729.6999999997</v>
          </cell>
          <cell r="I131">
            <v>36709.699999999997</v>
          </cell>
          <cell r="J131">
            <v>147100</v>
          </cell>
          <cell r="K131">
            <v>-185937</v>
          </cell>
          <cell r="L131">
            <v>2721856.9999999995</v>
          </cell>
          <cell r="M131">
            <v>4676.7302405498276</v>
          </cell>
          <cell r="N131">
            <v>2726800</v>
          </cell>
          <cell r="O131">
            <v>4701.3793103448279</v>
          </cell>
          <cell r="P131">
            <v>5.2705776316280279E-3</v>
          </cell>
          <cell r="Q131">
            <v>0</v>
          </cell>
          <cell r="R131">
            <v>0</v>
          </cell>
          <cell r="S131">
            <v>5036.8999999999996</v>
          </cell>
          <cell r="T131">
            <v>4676.7302405498276</v>
          </cell>
          <cell r="U131">
            <v>4701.3793103448279</v>
          </cell>
          <cell r="V131">
            <v>24.649069795000287</v>
          </cell>
          <cell r="W131">
            <v>0.52705776316280284</v>
          </cell>
          <cell r="X131">
            <v>0</v>
          </cell>
          <cell r="Y131">
            <v>0</v>
          </cell>
          <cell r="Z131">
            <v>0</v>
          </cell>
        </row>
        <row r="132">
          <cell r="C132">
            <v>2311</v>
          </cell>
          <cell r="D132" t="str">
            <v>Wharncliffe Side Primary School</v>
          </cell>
          <cell r="E132">
            <v>131</v>
          </cell>
          <cell r="F132">
            <v>124</v>
          </cell>
          <cell r="G132">
            <v>-7</v>
          </cell>
          <cell r="H132">
            <v>757264.2429674376</v>
          </cell>
          <cell r="I132">
            <v>7143.7719626168127</v>
          </cell>
          <cell r="J132">
            <v>147100</v>
          </cell>
          <cell r="K132">
            <v>-54058</v>
          </cell>
          <cell r="L132">
            <v>657078.47100482078</v>
          </cell>
          <cell r="M132">
            <v>5015.8661908764943</v>
          </cell>
          <cell r="N132">
            <v>617804.7764475029</v>
          </cell>
          <cell r="O132">
            <v>4982.2965842540552</v>
          </cell>
          <cell r="P132">
            <v>-6.6926838446168752E-3</v>
          </cell>
          <cell r="Q132">
            <v>1.6926838446168751E-3</v>
          </cell>
          <cell r="R132">
            <v>1052.7941828390217</v>
          </cell>
          <cell r="S132">
            <v>6234.0959080077309</v>
          </cell>
          <cell r="T132">
            <v>5015.8661908764943</v>
          </cell>
          <cell r="U132">
            <v>4990.7868599221119</v>
          </cell>
          <cell r="V132">
            <v>-25.079330954382385</v>
          </cell>
          <cell r="W132">
            <v>-0.49999999999999828</v>
          </cell>
          <cell r="X132">
            <v>0</v>
          </cell>
          <cell r="Y132">
            <v>0</v>
          </cell>
          <cell r="Z132">
            <v>0</v>
          </cell>
        </row>
        <row r="133">
          <cell r="C133">
            <v>2040</v>
          </cell>
          <cell r="D133" t="str">
            <v>Whiteways Primary School</v>
          </cell>
          <cell r="E133">
            <v>386</v>
          </cell>
          <cell r="F133">
            <v>399</v>
          </cell>
          <cell r="G133">
            <v>13</v>
          </cell>
          <cell r="H133">
            <v>2300370.6532994402</v>
          </cell>
          <cell r="I133">
            <v>8140.8</v>
          </cell>
          <cell r="J133">
            <v>147100</v>
          </cell>
          <cell r="K133">
            <v>-161221</v>
          </cell>
          <cell r="L133">
            <v>2306350.8532994404</v>
          </cell>
          <cell r="M133">
            <v>5975.0022106203114</v>
          </cell>
          <cell r="N133">
            <v>2444008.5942953532</v>
          </cell>
          <cell r="O133">
            <v>6125.3348227953711</v>
          </cell>
          <cell r="P133">
            <v>2.5160260511343392E-2</v>
          </cell>
          <cell r="Q133">
            <v>0</v>
          </cell>
          <cell r="R133">
            <v>0</v>
          </cell>
          <cell r="S133">
            <v>6467.6043223567558</v>
          </cell>
          <cell r="T133">
            <v>5975.0022106203114</v>
          </cell>
          <cell r="U133">
            <v>6077.1747484219186</v>
          </cell>
          <cell r="V133">
            <v>102.17253780160718</v>
          </cell>
          <cell r="W133">
            <v>1.7099999999999977</v>
          </cell>
          <cell r="X133">
            <v>0</v>
          </cell>
          <cell r="Y133">
            <v>-19215.869675007492</v>
          </cell>
          <cell r="Z133">
            <v>-8.0602605113433909E-3</v>
          </cell>
        </row>
        <row r="134">
          <cell r="C134">
            <v>2027</v>
          </cell>
          <cell r="D134" t="str">
            <v>Wincobank Nursery and Infant Academy</v>
          </cell>
          <cell r="E134">
            <v>123</v>
          </cell>
          <cell r="F134">
            <v>121</v>
          </cell>
          <cell r="G134">
            <v>-2</v>
          </cell>
          <cell r="H134">
            <v>754474.43665409379</v>
          </cell>
          <cell r="I134">
            <v>2777.7</v>
          </cell>
          <cell r="J134">
            <v>147100</v>
          </cell>
          <cell r="K134">
            <v>-54043</v>
          </cell>
          <cell r="L134">
            <v>658639.73665409372</v>
          </cell>
          <cell r="M134">
            <v>5354.7946069438512</v>
          </cell>
          <cell r="N134">
            <v>618059.80140845047</v>
          </cell>
          <cell r="O134">
            <v>5107.9322430450447</v>
          </cell>
          <cell r="P134">
            <v>-4.6101182588532297E-2</v>
          </cell>
          <cell r="Q134">
            <v>4.1101182588532299E-2</v>
          </cell>
          <cell r="R134">
            <v>26630.69529455456</v>
          </cell>
          <cell r="S134">
            <v>6569.2917082892955</v>
          </cell>
          <cell r="T134">
            <v>5354.7946069438512</v>
          </cell>
          <cell r="U134">
            <v>5328.0206339091328</v>
          </cell>
          <cell r="V134">
            <v>-26.773973034718438</v>
          </cell>
          <cell r="W134">
            <v>-0.49999999999998473</v>
          </cell>
          <cell r="X134">
            <v>0</v>
          </cell>
          <cell r="Y134">
            <v>0</v>
          </cell>
          <cell r="Z134">
            <v>0</v>
          </cell>
        </row>
        <row r="135">
          <cell r="C135">
            <v>2361</v>
          </cell>
          <cell r="D135" t="str">
            <v>Windmill Hill Primary School</v>
          </cell>
          <cell r="E135">
            <v>301</v>
          </cell>
          <cell r="F135">
            <v>279</v>
          </cell>
          <cell r="G135">
            <v>-22</v>
          </cell>
          <cell r="H135">
            <v>1423836.7787318653</v>
          </cell>
          <cell r="I135">
            <v>4915.2</v>
          </cell>
          <cell r="J135">
            <v>147100</v>
          </cell>
          <cell r="K135">
            <v>-103831</v>
          </cell>
          <cell r="L135">
            <v>1375652.5787318654</v>
          </cell>
          <cell r="M135">
            <v>4570.274347946397</v>
          </cell>
          <cell r="N135">
            <v>1280114.7255749127</v>
          </cell>
          <cell r="O135">
            <v>4588.2248228491499</v>
          </cell>
          <cell r="P135">
            <v>3.9276580651703506E-3</v>
          </cell>
          <cell r="Q135">
            <v>0</v>
          </cell>
          <cell r="R135">
            <v>0</v>
          </cell>
          <cell r="S135">
            <v>5132.6348586914428</v>
          </cell>
          <cell r="T135">
            <v>4570.274347946397</v>
          </cell>
          <cell r="U135">
            <v>4588.2248228491499</v>
          </cell>
          <cell r="V135">
            <v>17.950474902752831</v>
          </cell>
          <cell r="W135">
            <v>0.39276580651703508</v>
          </cell>
          <cell r="X135">
            <v>0</v>
          </cell>
          <cell r="Y135">
            <v>0</v>
          </cell>
          <cell r="Z135">
            <v>0</v>
          </cell>
        </row>
        <row r="136">
          <cell r="C136">
            <v>2043</v>
          </cell>
          <cell r="D136" t="str">
            <v>Wisewood Community Primary School</v>
          </cell>
          <cell r="E136">
            <v>165</v>
          </cell>
          <cell r="F136">
            <v>164</v>
          </cell>
          <cell r="G136">
            <v>-1</v>
          </cell>
          <cell r="H136">
            <v>946010.05540289183</v>
          </cell>
          <cell r="I136">
            <v>2893.77</v>
          </cell>
          <cell r="J136">
            <v>147100</v>
          </cell>
          <cell r="K136">
            <v>-72587</v>
          </cell>
          <cell r="L136">
            <v>868603.28540289181</v>
          </cell>
          <cell r="M136">
            <v>5264.2623357751017</v>
          </cell>
          <cell r="N136">
            <v>859496.43353825831</v>
          </cell>
          <cell r="O136">
            <v>5240.8319118186482</v>
          </cell>
          <cell r="P136">
            <v>-4.4508465691810292E-3</v>
          </cell>
          <cell r="Q136">
            <v>0</v>
          </cell>
          <cell r="R136">
            <v>0</v>
          </cell>
          <cell r="S136">
            <v>6156.9520337698677</v>
          </cell>
          <cell r="T136">
            <v>5264.2623357751017</v>
          </cell>
          <cell r="U136">
            <v>5240.8319118186482</v>
          </cell>
          <cell r="V136">
            <v>-23.430423956453524</v>
          </cell>
          <cell r="W136">
            <v>-0.44508465691810289</v>
          </cell>
          <cell r="X136">
            <v>0</v>
          </cell>
          <cell r="Y136">
            <v>0</v>
          </cell>
          <cell r="Z136">
            <v>0</v>
          </cell>
        </row>
        <row r="137">
          <cell r="C137">
            <v>2139</v>
          </cell>
          <cell r="D137" t="str">
            <v>Woodhouse West Primary School</v>
          </cell>
          <cell r="E137">
            <v>361</v>
          </cell>
          <cell r="F137">
            <v>370</v>
          </cell>
          <cell r="G137">
            <v>9</v>
          </cell>
          <cell r="H137">
            <v>2038171.3905616745</v>
          </cell>
          <cell r="I137">
            <v>6194.43</v>
          </cell>
          <cell r="J137">
            <v>147100</v>
          </cell>
          <cell r="K137">
            <v>-152757</v>
          </cell>
          <cell r="L137">
            <v>2037633.9605616746</v>
          </cell>
          <cell r="M137">
            <v>5644.4154032179349</v>
          </cell>
          <cell r="N137">
            <v>2108218.580247425</v>
          </cell>
          <cell r="O137">
            <v>5697.88805472277</v>
          </cell>
          <cell r="P137">
            <v>9.4735499932109557E-3</v>
          </cell>
          <cell r="Q137">
            <v>0</v>
          </cell>
          <cell r="R137">
            <v>0</v>
          </cell>
          <cell r="S137">
            <v>6114.6394060741213</v>
          </cell>
          <cell r="T137">
            <v>5644.4154032179349</v>
          </cell>
          <cell r="U137">
            <v>5697.88805472277</v>
          </cell>
          <cell r="V137">
            <v>53.472651504835085</v>
          </cell>
          <cell r="W137">
            <v>0.94735499932109557</v>
          </cell>
          <cell r="X137">
            <v>0</v>
          </cell>
          <cell r="Y137">
            <v>0</v>
          </cell>
          <cell r="Z137">
            <v>0</v>
          </cell>
        </row>
        <row r="138">
          <cell r="C138">
            <v>2034</v>
          </cell>
          <cell r="D138" t="str">
            <v>Woodlands Primary School</v>
          </cell>
          <cell r="E138">
            <v>403</v>
          </cell>
          <cell r="F138">
            <v>405</v>
          </cell>
          <cell r="G138">
            <v>2</v>
          </cell>
          <cell r="H138">
            <v>2341823.683127353</v>
          </cell>
          <cell r="I138">
            <v>12492.8</v>
          </cell>
          <cell r="J138">
            <v>147100</v>
          </cell>
          <cell r="K138">
            <v>-175961</v>
          </cell>
          <cell r="L138">
            <v>2358191.8831273532</v>
          </cell>
          <cell r="M138">
            <v>5851.5927621026131</v>
          </cell>
          <cell r="N138">
            <v>2379530.5723455916</v>
          </cell>
          <cell r="O138">
            <v>5875.3841292483739</v>
          </cell>
          <cell r="P138">
            <v>4.0657933853230242E-3</v>
          </cell>
          <cell r="Q138">
            <v>0</v>
          </cell>
          <cell r="R138">
            <v>0</v>
          </cell>
          <cell r="S138">
            <v>6271.4888206063988</v>
          </cell>
          <cell r="T138">
            <v>5851.5927621026131</v>
          </cell>
          <cell r="U138">
            <v>5875.3841292483739</v>
          </cell>
          <cell r="V138">
            <v>23.791367145760887</v>
          </cell>
          <cell r="W138">
            <v>0.40657933853230244</v>
          </cell>
          <cell r="X138">
            <v>0</v>
          </cell>
          <cell r="Y138">
            <v>0</v>
          </cell>
          <cell r="Z138">
            <v>0</v>
          </cell>
        </row>
        <row r="139">
          <cell r="C139">
            <v>2324</v>
          </cell>
          <cell r="D139" t="str">
            <v>Woodseats Primary School</v>
          </cell>
          <cell r="E139">
            <v>369</v>
          </cell>
          <cell r="F139">
            <v>380</v>
          </cell>
          <cell r="G139">
            <v>11</v>
          </cell>
          <cell r="H139">
            <v>1851611.608553326</v>
          </cell>
          <cell r="I139">
            <v>5781.03</v>
          </cell>
          <cell r="J139">
            <v>147100</v>
          </cell>
          <cell r="K139">
            <v>-135996</v>
          </cell>
          <cell r="L139">
            <v>1834726.578553326</v>
          </cell>
          <cell r="M139">
            <v>4972.1587494670084</v>
          </cell>
          <cell r="N139">
            <v>1890085.8280713819</v>
          </cell>
          <cell r="O139">
            <v>4973.9100738720572</v>
          </cell>
          <cell r="P139">
            <v>3.5222616438714802E-4</v>
          </cell>
          <cell r="Q139">
            <v>0</v>
          </cell>
          <cell r="R139">
            <v>0</v>
          </cell>
          <cell r="S139">
            <v>5378.401126503637</v>
          </cell>
          <cell r="T139">
            <v>4972.1587494670084</v>
          </cell>
          <cell r="U139">
            <v>4973.9100738720572</v>
          </cell>
          <cell r="V139">
            <v>1.7513244050487629</v>
          </cell>
          <cell r="W139">
            <v>3.5222616438714799E-2</v>
          </cell>
          <cell r="X139">
            <v>0</v>
          </cell>
          <cell r="Y139">
            <v>0</v>
          </cell>
          <cell r="Z139">
            <v>0</v>
          </cell>
        </row>
        <row r="140">
          <cell r="C140">
            <v>2327</v>
          </cell>
          <cell r="D140" t="str">
            <v>Woodthorpe Primary School</v>
          </cell>
          <cell r="E140">
            <v>398</v>
          </cell>
          <cell r="F140">
            <v>404</v>
          </cell>
          <cell r="G140">
            <v>6</v>
          </cell>
          <cell r="H140">
            <v>2262482.2283724728</v>
          </cell>
          <cell r="I140">
            <v>11980.8</v>
          </cell>
          <cell r="J140">
            <v>147100</v>
          </cell>
          <cell r="K140">
            <v>-172777</v>
          </cell>
          <cell r="L140">
            <v>2276178.428372473</v>
          </cell>
          <cell r="M140">
            <v>5719.0412773177713</v>
          </cell>
          <cell r="N140">
            <v>2323101.5184872947</v>
          </cell>
          <cell r="O140">
            <v>5750.251283384393</v>
          </cell>
          <cell r="P140">
            <v>5.4572094435483996E-3</v>
          </cell>
          <cell r="Q140">
            <v>0</v>
          </cell>
          <cell r="R140">
            <v>0</v>
          </cell>
          <cell r="S140">
            <v>6145.9849467507293</v>
          </cell>
          <cell r="T140">
            <v>5719.0412773177713</v>
          </cell>
          <cell r="U140">
            <v>5750.251283384393</v>
          </cell>
          <cell r="V140">
            <v>31.210006066621645</v>
          </cell>
          <cell r="W140">
            <v>0.54572094435483998</v>
          </cell>
          <cell r="X140">
            <v>0</v>
          </cell>
          <cell r="Y140">
            <v>0</v>
          </cell>
          <cell r="Z140">
            <v>0</v>
          </cell>
        </row>
        <row r="141">
          <cell r="C141">
            <v>2321</v>
          </cell>
          <cell r="D141" t="str">
            <v>Wybourn Community Primary &amp; Nursery School</v>
          </cell>
          <cell r="E141">
            <v>420</v>
          </cell>
          <cell r="F141">
            <v>433</v>
          </cell>
          <cell r="G141">
            <v>13</v>
          </cell>
          <cell r="H141">
            <v>2562958.861862503</v>
          </cell>
          <cell r="I141">
            <v>60918.39</v>
          </cell>
          <cell r="J141">
            <v>147100</v>
          </cell>
          <cell r="K141">
            <v>-191167</v>
          </cell>
          <cell r="L141">
            <v>2546107.4718625029</v>
          </cell>
          <cell r="M141">
            <v>6062.1606472916737</v>
          </cell>
          <cell r="N141">
            <v>2622709.1712976992</v>
          </cell>
          <cell r="O141">
            <v>6057.0650607337166</v>
          </cell>
          <cell r="P141">
            <v>-8.4055617368597392E-4</v>
          </cell>
          <cell r="Q141">
            <v>0</v>
          </cell>
          <cell r="R141">
            <v>0</v>
          </cell>
          <cell r="S141">
            <v>6543.0535133896055</v>
          </cell>
          <cell r="T141">
            <v>6062.1606472916737</v>
          </cell>
          <cell r="U141">
            <v>6057.0650607337166</v>
          </cell>
          <cell r="V141">
            <v>-5.0955865579571764</v>
          </cell>
          <cell r="W141">
            <v>-8.4055617368597388E-2</v>
          </cell>
          <cell r="X141">
            <v>0</v>
          </cell>
          <cell r="Y141">
            <v>0</v>
          </cell>
          <cell r="Z141">
            <v>0</v>
          </cell>
        </row>
        <row r="142">
          <cell r="C142" t="str">
            <v/>
          </cell>
          <cell r="D142">
            <v>0</v>
          </cell>
        </row>
        <row r="143">
          <cell r="C143" t="str">
            <v/>
          </cell>
          <cell r="D143" t="str">
            <v>Total Primary</v>
          </cell>
          <cell r="E143">
            <v>43254</v>
          </cell>
          <cell r="F143">
            <v>43043</v>
          </cell>
          <cell r="G143">
            <v>-211</v>
          </cell>
          <cell r="H143">
            <v>227839110.21772826</v>
          </cell>
          <cell r="I143">
            <v>2995332.2858647914</v>
          </cell>
          <cell r="J143">
            <v>19564300</v>
          </cell>
          <cell r="K143">
            <v>-16149669</v>
          </cell>
          <cell r="L143">
            <v>221429146.93186328</v>
          </cell>
          <cell r="M143">
            <v>5119.2756029930933</v>
          </cell>
          <cell r="N143">
            <v>222011306.61089718</v>
          </cell>
          <cell r="O143">
            <v>5157.8957463675206</v>
          </cell>
          <cell r="R143">
            <v>321706.56933413056</v>
          </cell>
          <cell r="S143">
            <v>0</v>
          </cell>
          <cell r="T143">
            <v>5119.2756029930933</v>
          </cell>
          <cell r="U143">
            <v>5158.4239145378406</v>
          </cell>
          <cell r="V143">
            <v>39.14831154474723</v>
          </cell>
          <cell r="W143">
            <v>0.76472365585979263</v>
          </cell>
          <cell r="Y143">
            <v>-298972.6267790182</v>
          </cell>
          <cell r="Z143">
            <v>0</v>
          </cell>
        </row>
        <row r="144">
          <cell r="D144">
            <v>0</v>
          </cell>
        </row>
        <row r="145">
          <cell r="D145" t="str">
            <v>Secondary</v>
          </cell>
        </row>
        <row r="146">
          <cell r="C146" t="str">
            <v/>
          </cell>
          <cell r="D146">
            <v>0</v>
          </cell>
          <cell r="J146">
            <v>145100</v>
          </cell>
          <cell r="Y146">
            <v>6465</v>
          </cell>
        </row>
        <row r="147">
          <cell r="C147">
            <v>5401</v>
          </cell>
          <cell r="D147" t="str">
            <v>All Saints' Catholic High School</v>
          </cell>
          <cell r="E147">
            <v>1040</v>
          </cell>
          <cell r="F147">
            <v>1035</v>
          </cell>
          <cell r="G147">
            <v>-5</v>
          </cell>
          <cell r="H147">
            <v>7073486.7259578677</v>
          </cell>
          <cell r="I147">
            <v>41216</v>
          </cell>
          <cell r="J147">
            <v>145100</v>
          </cell>
          <cell r="K147">
            <v>-511936</v>
          </cell>
          <cell r="L147">
            <v>7399106.7259578677</v>
          </cell>
          <cell r="M147">
            <v>7114.5256980364111</v>
          </cell>
          <cell r="N147">
            <v>7415947.3679341078</v>
          </cell>
          <cell r="O147">
            <v>7165.1665390667704</v>
          </cell>
          <cell r="P147">
            <v>7.117950398905162E-3</v>
          </cell>
          <cell r="Q147">
            <v>0</v>
          </cell>
          <cell r="R147">
            <v>0</v>
          </cell>
          <cell r="S147">
            <v>7347.8264424484132</v>
          </cell>
          <cell r="T147">
            <v>7114.5256980364111</v>
          </cell>
          <cell r="U147">
            <v>7165.1665390667704</v>
          </cell>
          <cell r="V147">
            <v>50.640841030359297</v>
          </cell>
          <cell r="W147">
            <v>0.71179503989051618</v>
          </cell>
          <cell r="X147">
            <v>0</v>
          </cell>
          <cell r="Y147">
            <v>0</v>
          </cell>
          <cell r="Z147">
            <v>0</v>
          </cell>
        </row>
        <row r="148">
          <cell r="C148">
            <v>4017</v>
          </cell>
          <cell r="D148" t="str">
            <v>Bradfield School</v>
          </cell>
          <cell r="E148">
            <v>1086</v>
          </cell>
          <cell r="F148">
            <v>1022</v>
          </cell>
          <cell r="G148">
            <v>-64</v>
          </cell>
          <cell r="H148">
            <v>7225773.591538324</v>
          </cell>
          <cell r="I148">
            <v>610962.90872694924</v>
          </cell>
          <cell r="J148">
            <v>145100</v>
          </cell>
          <cell r="K148">
            <v>-496191</v>
          </cell>
          <cell r="L148">
            <v>6965901.6828113748</v>
          </cell>
          <cell r="M148">
            <v>6414.2741094027388</v>
          </cell>
          <cell r="N148">
            <v>6549311.9151347168</v>
          </cell>
          <cell r="O148">
            <v>6408.3286840848505</v>
          </cell>
          <cell r="P148">
            <v>-9.2690540137236178E-4</v>
          </cell>
          <cell r="Q148">
            <v>0</v>
          </cell>
          <cell r="R148">
            <v>0</v>
          </cell>
          <cell r="S148">
            <v>7167.8004135173351</v>
          </cell>
          <cell r="T148">
            <v>6414.2741094027388</v>
          </cell>
          <cell r="U148">
            <v>6408.3286840848505</v>
          </cell>
          <cell r="V148">
            <v>-5.9454253178882936</v>
          </cell>
          <cell r="W148">
            <v>-9.2690540137236183E-2</v>
          </cell>
          <cell r="X148">
            <v>0</v>
          </cell>
          <cell r="Y148">
            <v>0</v>
          </cell>
          <cell r="Z148">
            <v>0</v>
          </cell>
        </row>
        <row r="149">
          <cell r="C149">
            <v>4000</v>
          </cell>
          <cell r="D149" t="str">
            <v>Chaucer School</v>
          </cell>
          <cell r="E149">
            <v>822</v>
          </cell>
          <cell r="F149">
            <v>804</v>
          </cell>
          <cell r="G149">
            <v>-18</v>
          </cell>
          <cell r="H149">
            <v>6459022.096430555</v>
          </cell>
          <cell r="I149">
            <v>22664.2</v>
          </cell>
          <cell r="J149">
            <v>145100</v>
          </cell>
          <cell r="K149">
            <v>-494157</v>
          </cell>
          <cell r="L149">
            <v>6785414.8964305548</v>
          </cell>
          <cell r="M149">
            <v>8254.7626477257363</v>
          </cell>
          <cell r="N149">
            <v>6740783.8830350349</v>
          </cell>
          <cell r="O149">
            <v>8384.0595560137244</v>
          </cell>
          <cell r="P149">
            <v>1.5663310237467653E-2</v>
          </cell>
          <cell r="Q149">
            <v>0</v>
          </cell>
          <cell r="R149">
            <v>0</v>
          </cell>
          <cell r="S149">
            <v>8567.7073172077544</v>
          </cell>
          <cell r="T149">
            <v>8254.7626477257363</v>
          </cell>
          <cell r="U149">
            <v>8384.0595560137244</v>
          </cell>
          <cell r="V149">
            <v>129.29690828798812</v>
          </cell>
          <cell r="W149">
            <v>1.5663310237467654</v>
          </cell>
          <cell r="X149">
            <v>0</v>
          </cell>
          <cell r="Y149">
            <v>0</v>
          </cell>
          <cell r="Z149">
            <v>0</v>
          </cell>
        </row>
        <row r="150">
          <cell r="C150">
            <v>6907</v>
          </cell>
          <cell r="D150" t="str">
            <v>E-Act Parkwood Academy</v>
          </cell>
          <cell r="E150">
            <v>813</v>
          </cell>
          <cell r="F150">
            <v>856</v>
          </cell>
          <cell r="G150">
            <v>43</v>
          </cell>
          <cell r="H150">
            <v>6329161.9815672552</v>
          </cell>
          <cell r="I150">
            <v>36303.15</v>
          </cell>
          <cell r="J150">
            <v>145100</v>
          </cell>
          <cell r="K150">
            <v>-466608</v>
          </cell>
          <cell r="L150">
            <v>6614366.8315672548</v>
          </cell>
          <cell r="M150">
            <v>8135.7525603533268</v>
          </cell>
          <cell r="N150">
            <v>6994549.3043604549</v>
          </cell>
          <cell r="O150">
            <v>8171.2024583650173</v>
          </cell>
          <cell r="P150">
            <v>4.3572979572219124E-3</v>
          </cell>
          <cell r="Q150">
            <v>0</v>
          </cell>
          <cell r="R150">
            <v>0</v>
          </cell>
          <cell r="S150">
            <v>8387.2748882715587</v>
          </cell>
          <cell r="T150">
            <v>8135.7525603533268</v>
          </cell>
          <cell r="U150">
            <v>8171.2024583650173</v>
          </cell>
          <cell r="V150">
            <v>35.449898011690493</v>
          </cell>
          <cell r="W150">
            <v>0.43572979572219123</v>
          </cell>
          <cell r="X150">
            <v>0</v>
          </cell>
          <cell r="Y150">
            <v>0</v>
          </cell>
          <cell r="Z150">
            <v>0</v>
          </cell>
        </row>
        <row r="151">
          <cell r="C151">
            <v>4012</v>
          </cell>
          <cell r="D151" t="str">
            <v>Ecclesfield School</v>
          </cell>
          <cell r="E151">
            <v>1718</v>
          </cell>
          <cell r="F151">
            <v>1712</v>
          </cell>
          <cell r="G151">
            <v>-6</v>
          </cell>
          <cell r="H151">
            <v>12258038.079505369</v>
          </cell>
          <cell r="I151">
            <v>906787.64986231248</v>
          </cell>
          <cell r="J151">
            <v>145100</v>
          </cell>
          <cell r="K151">
            <v>-850810</v>
          </cell>
          <cell r="L151">
            <v>12056960.429643057</v>
          </cell>
          <cell r="M151">
            <v>7018.0212046816396</v>
          </cell>
          <cell r="N151">
            <v>12100809.26323162</v>
          </cell>
          <cell r="O151">
            <v>7068.2297098315539</v>
          </cell>
          <cell r="P151">
            <v>7.1542253415280135E-3</v>
          </cell>
          <cell r="Q151">
            <v>0</v>
          </cell>
          <cell r="R151">
            <v>0</v>
          </cell>
          <cell r="S151">
            <v>7696.1564702345904</v>
          </cell>
          <cell r="T151">
            <v>7018.0212046816396</v>
          </cell>
          <cell r="U151">
            <v>7068.2297098315539</v>
          </cell>
          <cell r="V151">
            <v>50.208505149914345</v>
          </cell>
          <cell r="W151">
            <v>0.71542253415280133</v>
          </cell>
          <cell r="X151">
            <v>0</v>
          </cell>
          <cell r="Y151">
            <v>0</v>
          </cell>
          <cell r="Z151">
            <v>0</v>
          </cell>
        </row>
        <row r="152">
          <cell r="C152">
            <v>4280</v>
          </cell>
          <cell r="D152" t="str">
            <v>Fir Vale School</v>
          </cell>
          <cell r="E152">
            <v>1026</v>
          </cell>
          <cell r="F152">
            <v>978</v>
          </cell>
          <cell r="G152">
            <v>-48</v>
          </cell>
          <cell r="H152">
            <v>8976276.5191418249</v>
          </cell>
          <cell r="I152">
            <v>544654.58484210283</v>
          </cell>
          <cell r="J152">
            <v>145100</v>
          </cell>
          <cell r="K152">
            <v>-658062</v>
          </cell>
          <cell r="L152">
            <v>8944583.9342997223</v>
          </cell>
          <cell r="M152">
            <v>8717.9180646196128</v>
          </cell>
          <cell r="N152">
            <v>8525150.6459386274</v>
          </cell>
          <cell r="O152">
            <v>8716.9229508574917</v>
          </cell>
          <cell r="P152">
            <v>-1.1414580347566687E-4</v>
          </cell>
          <cell r="Q152">
            <v>0</v>
          </cell>
          <cell r="R152">
            <v>0</v>
          </cell>
          <cell r="S152">
            <v>9436.8009143442014</v>
          </cell>
          <cell r="T152">
            <v>8717.9180646196128</v>
          </cell>
          <cell r="U152">
            <v>8716.9229508574917</v>
          </cell>
          <cell r="V152">
            <v>-0.99511376212103642</v>
          </cell>
          <cell r="W152">
            <v>-1.1414580347566688E-2</v>
          </cell>
          <cell r="X152">
            <v>0</v>
          </cell>
          <cell r="Y152">
            <v>0</v>
          </cell>
          <cell r="Z152">
            <v>0</v>
          </cell>
        </row>
        <row r="153">
          <cell r="C153">
            <v>4003</v>
          </cell>
          <cell r="D153" t="str">
            <v>Firth Park Academy</v>
          </cell>
          <cell r="E153">
            <v>1177</v>
          </cell>
          <cell r="F153">
            <v>1169</v>
          </cell>
          <cell r="G153">
            <v>-8</v>
          </cell>
          <cell r="H153">
            <v>9009033.1264853626</v>
          </cell>
          <cell r="I153">
            <v>26357.759999999998</v>
          </cell>
          <cell r="J153">
            <v>145100</v>
          </cell>
          <cell r="K153">
            <v>-683678</v>
          </cell>
          <cell r="L153">
            <v>9521253.3664853629</v>
          </cell>
          <cell r="M153">
            <v>8089.4251202084643</v>
          </cell>
          <cell r="N153">
            <v>9569422.7741336413</v>
          </cell>
          <cell r="O153">
            <v>8185.9903970347659</v>
          </cell>
          <cell r="P153">
            <v>1.1937223645852004E-2</v>
          </cell>
          <cell r="Q153">
            <v>0</v>
          </cell>
          <cell r="R153">
            <v>0</v>
          </cell>
          <cell r="S153">
            <v>8336.2692678645344</v>
          </cell>
          <cell r="T153">
            <v>8089.4251202084643</v>
          </cell>
          <cell r="U153">
            <v>8185.9903970347659</v>
          </cell>
          <cell r="V153">
            <v>96.56527682630167</v>
          </cell>
          <cell r="W153">
            <v>1.1937223645852004</v>
          </cell>
          <cell r="X153">
            <v>0</v>
          </cell>
          <cell r="Y153">
            <v>0</v>
          </cell>
          <cell r="Z153">
            <v>0</v>
          </cell>
        </row>
        <row r="154">
          <cell r="C154">
            <v>4007</v>
          </cell>
          <cell r="D154" t="str">
            <v>Forge Valley School</v>
          </cell>
          <cell r="E154">
            <v>1275</v>
          </cell>
          <cell r="F154">
            <v>1281</v>
          </cell>
          <cell r="G154">
            <v>6</v>
          </cell>
          <cell r="H154">
            <v>8213307.5364657156</v>
          </cell>
          <cell r="I154">
            <v>45787.95</v>
          </cell>
          <cell r="J154">
            <v>145100</v>
          </cell>
          <cell r="K154">
            <v>-623172</v>
          </cell>
          <cell r="L154">
            <v>8645591.5864657164</v>
          </cell>
          <cell r="M154">
            <v>6780.8561462476209</v>
          </cell>
          <cell r="N154">
            <v>8749839.1150331311</v>
          </cell>
          <cell r="O154">
            <v>6830.4754996355432</v>
          </cell>
          <cell r="P154">
            <v>7.317564672918264E-3</v>
          </cell>
          <cell r="Q154">
            <v>0</v>
          </cell>
          <cell r="R154">
            <v>0</v>
          </cell>
          <cell r="S154">
            <v>6988.0742506113438</v>
          </cell>
          <cell r="T154">
            <v>6780.8561462476209</v>
          </cell>
          <cell r="U154">
            <v>6813.6202369355242</v>
          </cell>
          <cell r="V154">
            <v>32.764090687903263</v>
          </cell>
          <cell r="W154">
            <v>0.48318516100705367</v>
          </cell>
          <cell r="X154">
            <v>0</v>
          </cell>
          <cell r="Y154">
            <v>0</v>
          </cell>
          <cell r="Z154">
            <v>0</v>
          </cell>
        </row>
        <row r="155">
          <cell r="C155">
            <v>4278</v>
          </cell>
          <cell r="D155" t="str">
            <v>Handsworth Grange Community Sports College</v>
          </cell>
          <cell r="E155">
            <v>992</v>
          </cell>
          <cell r="F155">
            <v>998</v>
          </cell>
          <cell r="G155">
            <v>6</v>
          </cell>
          <cell r="H155">
            <v>6667250.6634175749</v>
          </cell>
          <cell r="I155">
            <v>31488</v>
          </cell>
          <cell r="J155">
            <v>145100</v>
          </cell>
          <cell r="K155">
            <v>-503125</v>
          </cell>
          <cell r="L155">
            <v>6993787.6634175749</v>
          </cell>
          <cell r="M155">
            <v>7050.189176832233</v>
          </cell>
          <cell r="N155">
            <v>7177997.5084512765</v>
          </cell>
          <cell r="O155">
            <v>7192.3822729972708</v>
          </cell>
          <cell r="P155">
            <v>2.0168692300101869E-2</v>
          </cell>
          <cell r="Q155">
            <v>0</v>
          </cell>
          <cell r="R155">
            <v>0</v>
          </cell>
          <cell r="S155">
            <v>7353.6594859043607</v>
          </cell>
          <cell r="T155">
            <v>7050.189176832233</v>
          </cell>
          <cell r="U155">
            <v>7192.3822729972708</v>
          </cell>
          <cell r="V155">
            <v>142.19309616503779</v>
          </cell>
          <cell r="W155">
            <v>2.0168692300101867</v>
          </cell>
          <cell r="X155">
            <v>-21591.59151872513</v>
          </cell>
          <cell r="Y155">
            <v>-21591.591518724192</v>
          </cell>
          <cell r="Z155">
            <v>-3.0686923001018683E-3</v>
          </cell>
        </row>
        <row r="156">
          <cell r="C156">
            <v>4257</v>
          </cell>
          <cell r="D156" t="str">
            <v>High Storrs School</v>
          </cell>
          <cell r="E156">
            <v>1208</v>
          </cell>
          <cell r="F156">
            <v>1204</v>
          </cell>
          <cell r="G156">
            <v>-4</v>
          </cell>
          <cell r="H156">
            <v>7290329.7499999981</v>
          </cell>
          <cell r="I156">
            <v>48369.75</v>
          </cell>
          <cell r="J156">
            <v>145100</v>
          </cell>
          <cell r="K156">
            <v>-517603</v>
          </cell>
          <cell r="L156">
            <v>7614462.9999999981</v>
          </cell>
          <cell r="M156">
            <v>6303.3634105960246</v>
          </cell>
          <cell r="N156">
            <v>7638760</v>
          </cell>
          <cell r="O156">
            <v>6344.4850498338874</v>
          </cell>
          <cell r="P156">
            <v>6.5237614522965469E-3</v>
          </cell>
          <cell r="Q156">
            <v>0</v>
          </cell>
          <cell r="R156">
            <v>0</v>
          </cell>
          <cell r="S156">
            <v>6511.7093023255811</v>
          </cell>
          <cell r="T156">
            <v>6303.3634105960246</v>
          </cell>
          <cell r="U156">
            <v>6344.4850498338874</v>
          </cell>
          <cell r="V156">
            <v>41.121639237862837</v>
          </cell>
          <cell r="W156">
            <v>0.6523761452296547</v>
          </cell>
          <cell r="X156">
            <v>0</v>
          </cell>
          <cell r="Y156">
            <v>0</v>
          </cell>
          <cell r="Z156">
            <v>0</v>
          </cell>
        </row>
        <row r="157">
          <cell r="C157">
            <v>4230</v>
          </cell>
          <cell r="D157" t="str">
            <v>King Ecgbert School</v>
          </cell>
          <cell r="E157">
            <v>1069</v>
          </cell>
          <cell r="F157">
            <v>1112</v>
          </cell>
          <cell r="G157">
            <v>43</v>
          </cell>
          <cell r="H157">
            <v>7492374.6039095316</v>
          </cell>
          <cell r="I157">
            <v>864718.26893988554</v>
          </cell>
          <cell r="J157">
            <v>145100</v>
          </cell>
          <cell r="K157">
            <v>-498296</v>
          </cell>
          <cell r="L157">
            <v>6980852.3349696463</v>
          </cell>
          <cell r="M157">
            <v>6530.2641112905949</v>
          </cell>
          <cell r="N157">
            <v>7316177.9951178404</v>
          </cell>
          <cell r="O157">
            <v>6579.2967581994972</v>
          </cell>
          <cell r="P157">
            <v>7.5085243220295748E-3</v>
          </cell>
          <cell r="Q157">
            <v>0</v>
          </cell>
          <cell r="R157">
            <v>0</v>
          </cell>
          <cell r="S157">
            <v>7507.8496234243166</v>
          </cell>
          <cell r="T157">
            <v>6530.2641112905949</v>
          </cell>
          <cell r="U157">
            <v>6579.2967581994972</v>
          </cell>
          <cell r="V157">
            <v>49.032646908902279</v>
          </cell>
          <cell r="W157">
            <v>0.7508524322029575</v>
          </cell>
          <cell r="X157">
            <v>0</v>
          </cell>
          <cell r="Y157">
            <v>0</v>
          </cell>
          <cell r="Z157">
            <v>0</v>
          </cell>
        </row>
        <row r="158">
          <cell r="C158">
            <v>4259</v>
          </cell>
          <cell r="D158" t="str">
            <v>King Edward VII School</v>
          </cell>
          <cell r="E158">
            <v>1145</v>
          </cell>
          <cell r="F158">
            <v>1162</v>
          </cell>
          <cell r="G158">
            <v>17</v>
          </cell>
          <cell r="H158">
            <v>8588506.3483705726</v>
          </cell>
          <cell r="I158">
            <v>941983.29400020244</v>
          </cell>
          <cell r="J158">
            <v>145100</v>
          </cell>
          <cell r="K158">
            <v>-573013</v>
          </cell>
          <cell r="L158">
            <v>8074436.0543703698</v>
          </cell>
          <cell r="M158">
            <v>7051.909217790716</v>
          </cell>
          <cell r="N158">
            <v>8048195.2833750332</v>
          </cell>
          <cell r="O158">
            <v>6926.1577309595814</v>
          </cell>
          <cell r="P158">
            <v>-1.7832261157572176E-2</v>
          </cell>
          <cell r="Q158">
            <v>1.2832261157572175E-2</v>
          </cell>
          <cell r="R158">
            <v>105151.63514241431</v>
          </cell>
          <cell r="S158">
            <v>7980.4730708067527</v>
          </cell>
          <cell r="T158">
            <v>7051.909217790716</v>
          </cell>
          <cell r="U158">
            <v>7016.6496717017617</v>
          </cell>
          <cell r="V158">
            <v>-35.259546088954266</v>
          </cell>
          <cell r="W158">
            <v>-0.50000000000000977</v>
          </cell>
          <cell r="X158">
            <v>0</v>
          </cell>
          <cell r="Y158">
            <v>0</v>
          </cell>
          <cell r="Z158">
            <v>0</v>
          </cell>
        </row>
        <row r="159">
          <cell r="C159">
            <v>4279</v>
          </cell>
          <cell r="D159" t="str">
            <v>Meadowhead School Academy Trust</v>
          </cell>
          <cell r="E159">
            <v>1636</v>
          </cell>
          <cell r="F159">
            <v>1629</v>
          </cell>
          <cell r="G159">
            <v>-7</v>
          </cell>
          <cell r="H159">
            <v>11872140.138893345</v>
          </cell>
          <cell r="I159">
            <v>924426.2776759587</v>
          </cell>
          <cell r="J159">
            <v>145100</v>
          </cell>
          <cell r="K159">
            <v>-844382</v>
          </cell>
          <cell r="L159">
            <v>11646995.861217387</v>
          </cell>
          <cell r="M159">
            <v>7119.1906242160067</v>
          </cell>
          <cell r="N159">
            <v>11743128.498799255</v>
          </cell>
          <cell r="O159">
            <v>7208.795886310163</v>
          </cell>
          <cell r="P159">
            <v>1.2586439501895494E-2</v>
          </cell>
          <cell r="Q159">
            <v>0</v>
          </cell>
          <cell r="R159">
            <v>0</v>
          </cell>
          <cell r="S159">
            <v>7880.3527396312184</v>
          </cell>
          <cell r="T159">
            <v>7119.1906242160067</v>
          </cell>
          <cell r="U159">
            <v>7208.795886310163</v>
          </cell>
          <cell r="V159">
            <v>89.605262094156387</v>
          </cell>
          <cell r="W159">
            <v>1.2586439501895494</v>
          </cell>
          <cell r="X159">
            <v>0</v>
          </cell>
          <cell r="Y159">
            <v>0</v>
          </cell>
          <cell r="Z159">
            <v>0</v>
          </cell>
        </row>
        <row r="160">
          <cell r="C160">
            <v>4015</v>
          </cell>
          <cell r="D160" t="str">
            <v>Mercia School</v>
          </cell>
          <cell r="E160">
            <v>844</v>
          </cell>
          <cell r="F160">
            <v>920</v>
          </cell>
          <cell r="G160">
            <v>76</v>
          </cell>
          <cell r="H160">
            <v>5309256.0025154687</v>
          </cell>
          <cell r="I160">
            <v>11887.07</v>
          </cell>
          <cell r="J160">
            <v>145100</v>
          </cell>
          <cell r="K160">
            <v>-402908</v>
          </cell>
          <cell r="L160">
            <v>5555176.9325154684</v>
          </cell>
          <cell r="M160">
            <v>6581.963190184204</v>
          </cell>
          <cell r="N160">
            <v>6123497.2901411736</v>
          </cell>
          <cell r="O160">
            <v>6655.9753153708407</v>
          </cell>
          <cell r="P160">
            <v>1.1244688408013624E-2</v>
          </cell>
          <cell r="Q160">
            <v>0</v>
          </cell>
          <cell r="R160">
            <v>0</v>
          </cell>
          <cell r="S160">
            <v>6836.3213479795359</v>
          </cell>
          <cell r="T160">
            <v>6581.963190184204</v>
          </cell>
          <cell r="U160">
            <v>6655.9753153708407</v>
          </cell>
          <cell r="V160">
            <v>74.012125186636695</v>
          </cell>
          <cell r="W160">
            <v>1.1244688408013623</v>
          </cell>
          <cell r="X160">
            <v>0</v>
          </cell>
          <cell r="Y160">
            <v>0</v>
          </cell>
          <cell r="Z160">
            <v>0</v>
          </cell>
        </row>
        <row r="161">
          <cell r="C161">
            <v>4008</v>
          </cell>
          <cell r="D161" t="str">
            <v>Newfield Secondary School</v>
          </cell>
          <cell r="E161">
            <v>1041</v>
          </cell>
          <cell r="F161">
            <v>1061</v>
          </cell>
          <cell r="G161">
            <v>20</v>
          </cell>
          <cell r="H161">
            <v>8014698.8818165679</v>
          </cell>
          <cell r="I161">
            <v>892337.01979276864</v>
          </cell>
          <cell r="J161">
            <v>145100</v>
          </cell>
          <cell r="K161">
            <v>-546921</v>
          </cell>
          <cell r="L161">
            <v>7524182.8620237987</v>
          </cell>
          <cell r="M161">
            <v>7227.8413660170982</v>
          </cell>
          <cell r="N161">
            <v>7655067.997750449</v>
          </cell>
          <cell r="O161">
            <v>7214.9557000475488</v>
          </cell>
          <cell r="P161">
            <v>-1.7827820668745505E-3</v>
          </cell>
          <cell r="Q161">
            <v>0</v>
          </cell>
          <cell r="R161">
            <v>0</v>
          </cell>
          <cell r="S161">
            <v>8216.794905042836</v>
          </cell>
          <cell r="T161">
            <v>7227.8413660170982</v>
          </cell>
          <cell r="U161">
            <v>7214.9557000475488</v>
          </cell>
          <cell r="V161">
            <v>-12.885665969549336</v>
          </cell>
          <cell r="W161">
            <v>-0.17827820668745506</v>
          </cell>
          <cell r="X161">
            <v>0</v>
          </cell>
          <cell r="Y161">
            <v>0</v>
          </cell>
          <cell r="Z161">
            <v>0</v>
          </cell>
        </row>
        <row r="162">
          <cell r="C162">
            <v>5400</v>
          </cell>
          <cell r="D162" t="str">
            <v>Notre Dame High School</v>
          </cell>
          <cell r="E162">
            <v>1065</v>
          </cell>
          <cell r="F162">
            <v>1060</v>
          </cell>
          <cell r="G162">
            <v>-5</v>
          </cell>
          <cell r="H162">
            <v>6678173.7258087015</v>
          </cell>
          <cell r="I162">
            <v>28928</v>
          </cell>
          <cell r="J162">
            <v>145100</v>
          </cell>
          <cell r="K162">
            <v>-481575</v>
          </cell>
          <cell r="L162">
            <v>6985720.7258087015</v>
          </cell>
          <cell r="M162">
            <v>6559.3621838579356</v>
          </cell>
          <cell r="N162">
            <v>7027685.8485113541</v>
          </cell>
          <cell r="O162">
            <v>6629.8923099163721</v>
          </cell>
          <cell r="P162">
            <v>1.0752589059955478E-2</v>
          </cell>
          <cell r="Q162">
            <v>0</v>
          </cell>
          <cell r="R162">
            <v>0</v>
          </cell>
          <cell r="S162">
            <v>6795.8819325578816</v>
          </cell>
          <cell r="T162">
            <v>6559.3621838579356</v>
          </cell>
          <cell r="U162">
            <v>6629.8923099163721</v>
          </cell>
          <cell r="V162">
            <v>70.530126058436508</v>
          </cell>
          <cell r="W162">
            <v>1.0752589059955477</v>
          </cell>
          <cell r="X162">
            <v>0</v>
          </cell>
          <cell r="Y162">
            <v>0</v>
          </cell>
          <cell r="Z162">
            <v>0</v>
          </cell>
        </row>
        <row r="163">
          <cell r="C163">
            <v>4006</v>
          </cell>
          <cell r="D163" t="str">
            <v>Outwood Academy City</v>
          </cell>
          <cell r="E163">
            <v>1177</v>
          </cell>
          <cell r="F163">
            <v>1177</v>
          </cell>
          <cell r="G163">
            <v>0</v>
          </cell>
          <cell r="H163">
            <v>8372153.3175276015</v>
          </cell>
          <cell r="I163">
            <v>39787.15</v>
          </cell>
          <cell r="J163">
            <v>145100</v>
          </cell>
          <cell r="K163">
            <v>-646199</v>
          </cell>
          <cell r="L163">
            <v>8833465.1675276011</v>
          </cell>
          <cell r="M163">
            <v>7505.0681117481745</v>
          </cell>
          <cell r="N163">
            <v>8899531.6894846931</v>
          </cell>
          <cell r="O163">
            <v>7561.199396333639</v>
          </cell>
          <cell r="P163">
            <v>7.4791172777764073E-3</v>
          </cell>
          <cell r="Q163">
            <v>0</v>
          </cell>
          <cell r="R163">
            <v>0</v>
          </cell>
          <cell r="S163">
            <v>7726.924969825568</v>
          </cell>
          <cell r="T163">
            <v>7505.0681117481745</v>
          </cell>
          <cell r="U163">
            <v>7561.199396333639</v>
          </cell>
          <cell r="V163">
            <v>56.131284585464527</v>
          </cell>
          <cell r="W163">
            <v>0.7479117277776407</v>
          </cell>
          <cell r="X163">
            <v>0</v>
          </cell>
          <cell r="Y163">
            <v>0</v>
          </cell>
          <cell r="Z163">
            <v>0</v>
          </cell>
        </row>
        <row r="164">
          <cell r="C164">
            <v>6905</v>
          </cell>
          <cell r="D164" t="str">
            <v>Sheffield Park Academy</v>
          </cell>
          <cell r="E164">
            <v>1060</v>
          </cell>
          <cell r="F164">
            <v>1096</v>
          </cell>
          <cell r="G164">
            <v>36</v>
          </cell>
          <cell r="H164">
            <v>8148164.0965339253</v>
          </cell>
          <cell r="I164">
            <v>41720.25</v>
          </cell>
          <cell r="J164">
            <v>145100</v>
          </cell>
          <cell r="K164">
            <v>-630503</v>
          </cell>
          <cell r="L164">
            <v>8591846.8465339243</v>
          </cell>
          <cell r="M164">
            <v>8105.5158929565323</v>
          </cell>
          <cell r="N164">
            <v>8954653.0442325994</v>
          </cell>
          <cell r="O164">
            <v>8170.3038724749995</v>
          </cell>
          <cell r="P164">
            <v>7.9930729115917382E-3</v>
          </cell>
          <cell r="Q164">
            <v>0</v>
          </cell>
          <cell r="R164">
            <v>0</v>
          </cell>
          <cell r="S164">
            <v>8347.7792374385026</v>
          </cell>
          <cell r="T164">
            <v>8105.5158929565323</v>
          </cell>
          <cell r="U164">
            <v>8170.3038724749995</v>
          </cell>
          <cell r="V164">
            <v>64.787979518467182</v>
          </cell>
          <cell r="W164">
            <v>0.79930729115917387</v>
          </cell>
          <cell r="X164">
            <v>0</v>
          </cell>
          <cell r="Y164">
            <v>0</v>
          </cell>
          <cell r="Z164">
            <v>0</v>
          </cell>
        </row>
        <row r="165">
          <cell r="C165">
            <v>6906</v>
          </cell>
          <cell r="D165" t="str">
            <v>Sheffield Springs Academy</v>
          </cell>
          <cell r="E165">
            <v>1054</v>
          </cell>
          <cell r="F165">
            <v>1047</v>
          </cell>
          <cell r="G165">
            <v>-7</v>
          </cell>
          <cell r="H165">
            <v>8210651.3422423387</v>
          </cell>
          <cell r="I165">
            <v>35072</v>
          </cell>
          <cell r="J165">
            <v>145100</v>
          </cell>
          <cell r="K165">
            <v>-631430</v>
          </cell>
          <cell r="L165">
            <v>8661909.3422423378</v>
          </cell>
          <cell r="M165">
            <v>8218.1303057327677</v>
          </cell>
          <cell r="N165">
            <v>8617029.5341259707</v>
          </cell>
          <cell r="O165">
            <v>8230.2096792034099</v>
          </cell>
          <cell r="P165">
            <v>1.4698444805889596E-3</v>
          </cell>
          <cell r="Q165">
            <v>0</v>
          </cell>
          <cell r="R165">
            <v>0</v>
          </cell>
          <cell r="S165">
            <v>8404.5181796809647</v>
          </cell>
          <cell r="T165">
            <v>8218.1303057327677</v>
          </cell>
          <cell r="U165">
            <v>8230.2096792034099</v>
          </cell>
          <cell r="V165">
            <v>12.079373470642167</v>
          </cell>
          <cell r="W165">
            <v>0.14698444805889596</v>
          </cell>
          <cell r="X165">
            <v>0</v>
          </cell>
          <cell r="Y165">
            <v>0</v>
          </cell>
          <cell r="Z165">
            <v>0</v>
          </cell>
        </row>
        <row r="166">
          <cell r="C166">
            <v>4229</v>
          </cell>
          <cell r="D166" t="str">
            <v>Silverdale School</v>
          </cell>
          <cell r="E166">
            <v>1020</v>
          </cell>
          <cell r="F166">
            <v>1017</v>
          </cell>
          <cell r="G166">
            <v>-3</v>
          </cell>
          <cell r="H166">
            <v>7476554.4233693946</v>
          </cell>
          <cell r="I166">
            <v>1330279.4546891528</v>
          </cell>
          <cell r="J166">
            <v>145100</v>
          </cell>
          <cell r="K166">
            <v>-454347</v>
          </cell>
          <cell r="L166">
            <v>6455521.9686802421</v>
          </cell>
          <cell r="M166">
            <v>6328.9431065492572</v>
          </cell>
          <cell r="N166">
            <v>6429804.9999999981</v>
          </cell>
          <cell r="O166">
            <v>6322.3254670599781</v>
          </cell>
          <cell r="P166">
            <v>-1.0456152595890926E-3</v>
          </cell>
          <cell r="Q166">
            <v>0</v>
          </cell>
          <cell r="R166">
            <v>0</v>
          </cell>
          <cell r="S166">
            <v>7810.9002898230074</v>
          </cell>
          <cell r="T166">
            <v>6328.9431065492572</v>
          </cell>
          <cell r="U166">
            <v>6322.3254670599781</v>
          </cell>
          <cell r="V166">
            <v>-6.6176394892790995</v>
          </cell>
          <cell r="W166">
            <v>-0.10456152595890926</v>
          </cell>
          <cell r="X166">
            <v>0</v>
          </cell>
          <cell r="Y166">
            <v>0</v>
          </cell>
          <cell r="Z166">
            <v>0</v>
          </cell>
        </row>
        <row r="167">
          <cell r="C167">
            <v>4271</v>
          </cell>
          <cell r="D167" t="str">
            <v>Stocksbridge High School</v>
          </cell>
          <cell r="E167">
            <v>799</v>
          </cell>
          <cell r="F167">
            <v>796</v>
          </cell>
          <cell r="G167">
            <v>-3</v>
          </cell>
          <cell r="H167">
            <v>5247873.1587731102</v>
          </cell>
          <cell r="I167">
            <v>27136</v>
          </cell>
          <cell r="J167">
            <v>145100</v>
          </cell>
          <cell r="K167">
            <v>-405536</v>
          </cell>
          <cell r="L167">
            <v>5481173.1587731102</v>
          </cell>
          <cell r="M167">
            <v>6860.0415003418148</v>
          </cell>
          <cell r="N167">
            <v>5521787.8238369031</v>
          </cell>
          <cell r="O167">
            <v>6936.9193766795261</v>
          </cell>
          <cell r="P167">
            <v>1.1206619717079078E-2</v>
          </cell>
          <cell r="Q167">
            <v>0</v>
          </cell>
          <cell r="R167">
            <v>0</v>
          </cell>
          <cell r="S167">
            <v>7155.5600801971141</v>
          </cell>
          <cell r="T167">
            <v>6860.0415003418148</v>
          </cell>
          <cell r="U167">
            <v>6936.9193766795261</v>
          </cell>
          <cell r="V167">
            <v>76.877876337711314</v>
          </cell>
          <cell r="W167">
            <v>1.1206619717079078</v>
          </cell>
          <cell r="X167">
            <v>0</v>
          </cell>
          <cell r="Y167">
            <v>0</v>
          </cell>
          <cell r="Z167">
            <v>0</v>
          </cell>
        </row>
        <row r="168">
          <cell r="C168">
            <v>4234</v>
          </cell>
          <cell r="D168" t="str">
            <v>Tapton School</v>
          </cell>
          <cell r="E168">
            <v>1334</v>
          </cell>
          <cell r="F168">
            <v>1322</v>
          </cell>
          <cell r="G168">
            <v>-12</v>
          </cell>
          <cell r="H168">
            <v>8860973.3326591104</v>
          </cell>
          <cell r="I168">
            <v>719875.24383953714</v>
          </cell>
          <cell r="J168">
            <v>145100</v>
          </cell>
          <cell r="K168">
            <v>-603436</v>
          </cell>
          <cell r="L168">
            <v>8599434.0888195727</v>
          </cell>
          <cell r="M168">
            <v>6446.3523904194699</v>
          </cell>
          <cell r="N168">
            <v>8660187.4359028656</v>
          </cell>
          <cell r="O168">
            <v>6550.8225687616232</v>
          </cell>
          <cell r="P168">
            <v>1.6206091757784799E-2</v>
          </cell>
          <cell r="Q168">
            <v>0</v>
          </cell>
          <cell r="R168">
            <v>0</v>
          </cell>
          <cell r="S168">
            <v>7219.4889942154814</v>
          </cell>
          <cell r="T168">
            <v>6446.3523904194699</v>
          </cell>
          <cell r="U168">
            <v>6534.1365819285793</v>
          </cell>
          <cell r="V168">
            <v>87.784191509109405</v>
          </cell>
          <cell r="W168">
            <v>1.3617653238996636</v>
          </cell>
          <cell r="X168">
            <v>0</v>
          </cell>
          <cell r="Y168">
            <v>0</v>
          </cell>
          <cell r="Z168">
            <v>0</v>
          </cell>
        </row>
        <row r="169">
          <cell r="C169">
            <v>4276</v>
          </cell>
          <cell r="D169" t="str">
            <v>The Birley Academy</v>
          </cell>
          <cell r="E169">
            <v>1075</v>
          </cell>
          <cell r="F169">
            <v>1105</v>
          </cell>
          <cell r="G169">
            <v>30</v>
          </cell>
          <cell r="H169">
            <v>7344020.9505800251</v>
          </cell>
          <cell r="I169">
            <v>28294.521700000001</v>
          </cell>
          <cell r="J169">
            <v>145100</v>
          </cell>
          <cell r="K169">
            <v>-560456</v>
          </cell>
          <cell r="L169">
            <v>7731082.4288800247</v>
          </cell>
          <cell r="M169">
            <v>7191.7045850046743</v>
          </cell>
          <cell r="N169">
            <v>8104783.2950094044</v>
          </cell>
          <cell r="O169">
            <v>7334.6455158456147</v>
          </cell>
          <cell r="P169">
            <v>1.9875806792590534E-2</v>
          </cell>
          <cell r="Q169">
            <v>0</v>
          </cell>
          <cell r="R169">
            <v>0</v>
          </cell>
          <cell r="S169">
            <v>7473.3012444489787</v>
          </cell>
          <cell r="T169">
            <v>7191.7045850046743</v>
          </cell>
          <cell r="U169">
            <v>7334.6455158456147</v>
          </cell>
          <cell r="V169">
            <v>142.94093084094038</v>
          </cell>
          <cell r="W169">
            <v>1.9875806792590534</v>
          </cell>
          <cell r="X169">
            <v>-22058.874593283967</v>
          </cell>
          <cell r="Y169">
            <v>-22058.874593283308</v>
          </cell>
          <cell r="Z169">
            <v>-2.7758067925905336E-3</v>
          </cell>
        </row>
        <row r="170">
          <cell r="C170">
            <v>4004</v>
          </cell>
          <cell r="D170" t="str">
            <v>UTC Sheffield City Centre</v>
          </cell>
          <cell r="E170">
            <v>301</v>
          </cell>
          <cell r="F170">
            <v>302</v>
          </cell>
          <cell r="G170">
            <v>1</v>
          </cell>
          <cell r="H170">
            <v>2149586.4335364234</v>
          </cell>
          <cell r="I170">
            <v>32256</v>
          </cell>
          <cell r="J170">
            <v>145100</v>
          </cell>
          <cell r="K170">
            <v>-160910</v>
          </cell>
          <cell r="L170">
            <v>2133140.4335364234</v>
          </cell>
          <cell r="M170">
            <v>7086.8452941409414</v>
          </cell>
          <cell r="N170">
            <v>2161621.9290333604</v>
          </cell>
          <cell r="O170">
            <v>7157.6885067329813</v>
          </cell>
          <cell r="P170">
            <v>9.9964384224119594E-3</v>
          </cell>
          <cell r="Q170">
            <v>0</v>
          </cell>
          <cell r="R170">
            <v>0</v>
          </cell>
          <cell r="S170">
            <v>7752.0527451435773</v>
          </cell>
          <cell r="T170">
            <v>7086.8452941409414</v>
          </cell>
          <cell r="U170">
            <v>7157.6885067329813</v>
          </cell>
          <cell r="V170">
            <v>70.84321259203989</v>
          </cell>
          <cell r="W170">
            <v>0.99964384224119596</v>
          </cell>
          <cell r="X170">
            <v>0</v>
          </cell>
          <cell r="Y170">
            <v>0</v>
          </cell>
          <cell r="Z170">
            <v>0</v>
          </cell>
        </row>
        <row r="171">
          <cell r="C171">
            <v>4010</v>
          </cell>
          <cell r="D171" t="str">
            <v>UTC Sheffield Olympic Legacy Park</v>
          </cell>
          <cell r="E171">
            <v>298</v>
          </cell>
          <cell r="F171">
            <v>287</v>
          </cell>
          <cell r="G171">
            <v>-11</v>
          </cell>
          <cell r="H171">
            <v>2169640.3642598451</v>
          </cell>
          <cell r="I171">
            <v>32768</v>
          </cell>
          <cell r="J171">
            <v>145100</v>
          </cell>
          <cell r="K171">
            <v>-161426</v>
          </cell>
          <cell r="L171">
            <v>2153198.3642598451</v>
          </cell>
          <cell r="M171">
            <v>7225.4978666437755</v>
          </cell>
          <cell r="N171">
            <v>2078486.8988915933</v>
          </cell>
          <cell r="O171">
            <v>7242.1146302842972</v>
          </cell>
          <cell r="P171">
            <v>2.299739609256861E-3</v>
          </cell>
          <cell r="Q171">
            <v>0</v>
          </cell>
          <cell r="R171">
            <v>0</v>
          </cell>
          <cell r="S171">
            <v>7869.4456407372591</v>
          </cell>
          <cell r="T171">
            <v>7225.4978666437755</v>
          </cell>
          <cell r="U171">
            <v>7242.1146302842972</v>
          </cell>
          <cell r="V171">
            <v>16.61676364052164</v>
          </cell>
          <cell r="W171">
            <v>0.22997396092568609</v>
          </cell>
          <cell r="X171">
            <v>0</v>
          </cell>
          <cell r="Y171">
            <v>0</v>
          </cell>
          <cell r="Z171">
            <v>0</v>
          </cell>
        </row>
        <row r="172">
          <cell r="C172">
            <v>4013</v>
          </cell>
          <cell r="D172" t="str">
            <v>Westfield School</v>
          </cell>
          <cell r="E172">
            <v>1311</v>
          </cell>
          <cell r="F172">
            <v>1327</v>
          </cell>
          <cell r="G172">
            <v>16</v>
          </cell>
          <cell r="H172">
            <v>9114102.6318990104</v>
          </cell>
          <cell r="I172">
            <v>745088.88143837522</v>
          </cell>
          <cell r="J172">
            <v>145100</v>
          </cell>
          <cell r="K172">
            <v>-630921</v>
          </cell>
          <cell r="L172">
            <v>8854834.7504606359</v>
          </cell>
          <cell r="M172">
            <v>6754.2599164459461</v>
          </cell>
          <cell r="N172">
            <v>9109849.1992230862</v>
          </cell>
          <cell r="O172">
            <v>6864.9956286534189</v>
          </cell>
          <cell r="P172">
            <v>1.639494386910435E-2</v>
          </cell>
          <cell r="Q172">
            <v>0</v>
          </cell>
          <cell r="R172">
            <v>0</v>
          </cell>
          <cell r="S172">
            <v>7550.797797236688</v>
          </cell>
          <cell r="T172">
            <v>6754.2599164459461</v>
          </cell>
          <cell r="U172">
            <v>6864.9956286534189</v>
          </cell>
          <cell r="V172">
            <v>110.73571220747272</v>
          </cell>
          <cell r="W172">
            <v>1.639494386910435</v>
          </cell>
          <cell r="X172">
            <v>0</v>
          </cell>
          <cell r="Y172">
            <v>0</v>
          </cell>
          <cell r="Z172">
            <v>0</v>
          </cell>
        </row>
        <row r="173">
          <cell r="C173">
            <v>4016</v>
          </cell>
          <cell r="D173" t="str">
            <v>Yewlands Academy</v>
          </cell>
          <cell r="E173">
            <v>944</v>
          </cell>
          <cell r="F173">
            <v>916</v>
          </cell>
          <cell r="G173">
            <v>-28</v>
          </cell>
          <cell r="H173">
            <v>6745227.1821090849</v>
          </cell>
          <cell r="I173">
            <v>35072</v>
          </cell>
          <cell r="J173">
            <v>145100</v>
          </cell>
          <cell r="K173">
            <v>-512845</v>
          </cell>
          <cell r="L173">
            <v>7077900.1821090849</v>
          </cell>
          <cell r="M173">
            <v>7497.7756166409799</v>
          </cell>
          <cell r="N173">
            <v>6871109.0506760208</v>
          </cell>
          <cell r="O173">
            <v>7501.2107540131228</v>
          </cell>
          <cell r="P173">
            <v>4.5815419769548119E-4</v>
          </cell>
          <cell r="Q173">
            <v>0</v>
          </cell>
          <cell r="R173">
            <v>0</v>
          </cell>
          <cell r="S173">
            <v>7700.4476535764416</v>
          </cell>
          <cell r="T173">
            <v>7497.7756166409799</v>
          </cell>
          <cell r="U173">
            <v>7501.2107540131228</v>
          </cell>
          <cell r="V173">
            <v>3.4351373721428899</v>
          </cell>
          <cell r="W173">
            <v>4.5815419769548116E-2</v>
          </cell>
          <cell r="X173">
            <v>0</v>
          </cell>
          <cell r="Y173">
            <v>0</v>
          </cell>
          <cell r="Z173">
            <v>0</v>
          </cell>
        </row>
        <row r="174">
          <cell r="C174" t="str">
            <v/>
          </cell>
          <cell r="D174">
            <v>0</v>
          </cell>
        </row>
        <row r="175">
          <cell r="C175" t="str">
            <v/>
          </cell>
          <cell r="D175" t="str">
            <v>Total Secondary</v>
          </cell>
          <cell r="E175">
            <v>28330</v>
          </cell>
          <cell r="F175">
            <v>28395</v>
          </cell>
          <cell r="G175">
            <v>65</v>
          </cell>
          <cell r="H175">
            <v>201295777.00531387</v>
          </cell>
          <cell r="I175">
            <v>9046221.3855072446</v>
          </cell>
          <cell r="J175">
            <v>3917700</v>
          </cell>
          <cell r="K175">
            <v>-14550446</v>
          </cell>
          <cell r="L175">
            <v>202882301.61980662</v>
          </cell>
          <cell r="M175">
            <v>194169.7534186847</v>
          </cell>
          <cell r="N175">
            <v>204785169.59136423</v>
          </cell>
          <cell r="O175">
            <v>195554.7522145675</v>
          </cell>
          <cell r="P175">
            <v>0.19401038664518191</v>
          </cell>
          <cell r="Q175">
            <v>1.2832261157572175E-2</v>
          </cell>
          <cell r="R175">
            <v>105151.63514241431</v>
          </cell>
          <cell r="S175">
            <v>208022.16920449576</v>
          </cell>
          <cell r="T175">
            <v>194169.7534186847</v>
          </cell>
          <cell r="U175">
            <v>195611.70290577662</v>
          </cell>
          <cell r="V175">
            <v>1441.9494870919098</v>
          </cell>
          <cell r="W175">
            <v>20.17684962211181</v>
          </cell>
          <cell r="X175">
            <v>-43650.466112009097</v>
          </cell>
          <cell r="Y175">
            <v>-43650.466112007503</v>
          </cell>
          <cell r="Z175">
            <v>-0.17691038664518191</v>
          </cell>
        </row>
        <row r="176">
          <cell r="C176" t="str">
            <v/>
          </cell>
          <cell r="D176">
            <v>0</v>
          </cell>
          <cell r="Y176">
            <v>5584.166666666667</v>
          </cell>
        </row>
        <row r="177">
          <cell r="C177" t="str">
            <v/>
          </cell>
          <cell r="D177" t="str">
            <v>Middle Deemed Secondary</v>
          </cell>
        </row>
        <row r="179">
          <cell r="C179">
            <v>4014</v>
          </cell>
          <cell r="D179" t="str">
            <v>Astrea Academy Sheffield</v>
          </cell>
          <cell r="E179">
            <v>999</v>
          </cell>
          <cell r="F179">
            <v>1003</v>
          </cell>
          <cell r="G179">
            <v>4</v>
          </cell>
          <cell r="H179">
            <v>7083161.7090061381</v>
          </cell>
          <cell r="I179">
            <v>9679.15</v>
          </cell>
          <cell r="J179">
            <v>145100</v>
          </cell>
          <cell r="K179">
            <v>-536406.49120000005</v>
          </cell>
          <cell r="L179">
            <v>7464789.0502061378</v>
          </cell>
          <cell r="M179">
            <v>7472.2613115176555</v>
          </cell>
          <cell r="N179">
            <v>7638557.1390006458</v>
          </cell>
          <cell r="O179">
            <v>7615.7100089737251</v>
          </cell>
          <cell r="P179">
            <v>1.9197494771088831E-2</v>
          </cell>
          <cell r="Q179">
            <v>0</v>
          </cell>
          <cell r="R179">
            <v>0</v>
          </cell>
          <cell r="S179">
            <v>7756.1346868239689</v>
          </cell>
          <cell r="T179">
            <v>7472.2613115176555</v>
          </cell>
          <cell r="U179">
            <v>7615.7100089737251</v>
          </cell>
          <cell r="V179">
            <v>143.44869745606957</v>
          </cell>
          <cell r="W179">
            <v>1.919749477108883</v>
          </cell>
          <cell r="X179">
            <v>-15720.048116206235</v>
          </cell>
          <cell r="Y179">
            <v>-15720.048116204998</v>
          </cell>
          <cell r="Z179">
            <v>-2.09749477108883E-3</v>
          </cell>
        </row>
        <row r="180">
          <cell r="C180">
            <v>4225</v>
          </cell>
          <cell r="D180" t="str">
            <v>Hinde House 2-16 Academy</v>
          </cell>
          <cell r="E180">
            <v>1345</v>
          </cell>
          <cell r="F180">
            <v>1369</v>
          </cell>
          <cell r="G180">
            <v>24</v>
          </cell>
          <cell r="H180">
            <v>10085592.159823449</v>
          </cell>
          <cell r="I180">
            <v>1055717.4190600584</v>
          </cell>
          <cell r="J180">
            <v>145100</v>
          </cell>
          <cell r="K180">
            <v>-682939</v>
          </cell>
          <cell r="L180">
            <v>9567713.7407633904</v>
          </cell>
          <cell r="M180">
            <v>7113.541814693971</v>
          </cell>
          <cell r="N180">
            <v>9856538.5310822092</v>
          </cell>
          <cell r="O180">
            <v>7199.8090073646526</v>
          </cell>
          <cell r="P180">
            <v>1.2127178685094005E-2</v>
          </cell>
          <cell r="Q180">
            <v>0</v>
          </cell>
          <cell r="R180">
            <v>0</v>
          </cell>
          <cell r="S180">
            <v>8095.3212394318543</v>
          </cell>
          <cell r="T180">
            <v>7113.541814693971</v>
          </cell>
          <cell r="U180">
            <v>7138.4902623066855</v>
          </cell>
          <cell r="V180">
            <v>24.948447612714517</v>
          </cell>
          <cell r="W180">
            <v>0.35071766305190144</v>
          </cell>
          <cell r="X180">
            <v>0</v>
          </cell>
          <cell r="Y180">
            <v>0</v>
          </cell>
          <cell r="Z180">
            <v>0</v>
          </cell>
        </row>
        <row r="181">
          <cell r="C181">
            <v>4005</v>
          </cell>
          <cell r="D181" t="str">
            <v>Oasis Academy Don Valley</v>
          </cell>
          <cell r="E181">
            <v>1081</v>
          </cell>
          <cell r="F181">
            <v>1092</v>
          </cell>
          <cell r="G181">
            <v>11</v>
          </cell>
          <cell r="H181">
            <v>7076058.9081282904</v>
          </cell>
          <cell r="I181">
            <v>20992</v>
          </cell>
          <cell r="J181">
            <v>145100</v>
          </cell>
          <cell r="K181">
            <v>-545745</v>
          </cell>
          <cell r="L181">
            <v>7455711.9081282904</v>
          </cell>
          <cell r="M181">
            <v>6897.0507938282062</v>
          </cell>
          <cell r="N181">
            <v>7728594.7896118658</v>
          </cell>
          <cell r="O181">
            <v>7077.4677560548225</v>
          </cell>
          <cell r="P181">
            <v>2.6158566555441579E-2</v>
          </cell>
          <cell r="Q181">
            <v>0</v>
          </cell>
          <cell r="R181">
            <v>0</v>
          </cell>
          <cell r="S181">
            <v>7168.3658202781253</v>
          </cell>
          <cell r="T181">
            <v>6897.0507938282062</v>
          </cell>
          <cell r="U181">
            <v>7077.4677560548225</v>
          </cell>
          <cell r="V181">
            <v>180.41696222661631</v>
          </cell>
          <cell r="W181">
            <v>2.615856655544158</v>
          </cell>
          <cell r="X181">
            <v>-68225.313868153389</v>
          </cell>
          <cell r="Y181">
            <v>-68225.313868152138</v>
          </cell>
          <cell r="Z181">
            <v>-9.0585665554415787E-3</v>
          </cell>
        </row>
        <row r="183">
          <cell r="C183">
            <v>0</v>
          </cell>
          <cell r="D183" t="str">
            <v>Total Middle Deemed Secondary</v>
          </cell>
          <cell r="E183">
            <v>3425</v>
          </cell>
          <cell r="F183">
            <v>3464</v>
          </cell>
          <cell r="G183">
            <v>39</v>
          </cell>
          <cell r="H183">
            <v>24244812.776957877</v>
          </cell>
          <cell r="I183">
            <v>1086388.5690600583</v>
          </cell>
          <cell r="J183">
            <v>435300</v>
          </cell>
          <cell r="K183">
            <v>-1765090.4912</v>
          </cell>
          <cell r="L183">
            <v>24488214.69909782</v>
          </cell>
          <cell r="M183">
            <v>21482.853920039834</v>
          </cell>
          <cell r="N183">
            <v>25223690.459694721</v>
          </cell>
          <cell r="O183">
            <v>21892.9867723932</v>
          </cell>
          <cell r="P183">
            <v>5.7483240011624415E-2</v>
          </cell>
          <cell r="Q183">
            <v>0</v>
          </cell>
          <cell r="R183">
            <v>0</v>
          </cell>
          <cell r="T183">
            <v>21482.853920039834</v>
          </cell>
          <cell r="U183">
            <v>21831.668027335232</v>
          </cell>
          <cell r="V183">
            <v>348.81410729540039</v>
          </cell>
          <cell r="W183">
            <v>4.8863237957049428</v>
          </cell>
          <cell r="X183">
            <v>-83945.361984359624</v>
          </cell>
          <cell r="Y183">
            <v>-83945.361984357136</v>
          </cell>
          <cell r="Z183">
            <v>-1.1156061326530409E-2</v>
          </cell>
        </row>
        <row r="184">
          <cell r="C184">
            <v>0</v>
          </cell>
          <cell r="D184">
            <v>0</v>
          </cell>
        </row>
        <row r="185">
          <cell r="C185">
            <v>0</v>
          </cell>
          <cell r="D185" t="str">
            <v>Total All Schools</v>
          </cell>
          <cell r="E185">
            <v>75009</v>
          </cell>
          <cell r="F185">
            <v>74902</v>
          </cell>
          <cell r="G185">
            <v>-107</v>
          </cell>
          <cell r="H185">
            <v>453379700</v>
          </cell>
          <cell r="I185">
            <v>13127942.240432093</v>
          </cell>
          <cell r="J185">
            <v>23917300</v>
          </cell>
          <cell r="K185">
            <v>-32465205.4912</v>
          </cell>
          <cell r="L185">
            <v>448799663.25076771</v>
          </cell>
          <cell r="M185">
            <v>5983.2775167082309</v>
          </cell>
          <cell r="N185">
            <v>452020166.66195613</v>
          </cell>
          <cell r="O185">
            <v>6034.8210550046215</v>
          </cell>
          <cell r="R185">
            <v>426858.20447654487</v>
          </cell>
          <cell r="T185">
            <v>5983.2775167082309</v>
          </cell>
          <cell r="U185">
            <v>6040.5199442796275</v>
          </cell>
          <cell r="V185">
            <v>57.242427571396547</v>
          </cell>
          <cell r="W185">
            <v>0.9567068786555154</v>
          </cell>
          <cell r="Y185">
            <v>-410848.40675917786</v>
          </cell>
          <cell r="Z185">
            <v>0</v>
          </cell>
        </row>
        <row r="186">
          <cell r="F186">
            <v>0</v>
          </cell>
          <cell r="G186">
            <v>-1.4264954872082016E-3</v>
          </cell>
          <cell r="H186">
            <v>0</v>
          </cell>
          <cell r="K186">
            <v>-6383750.4912</v>
          </cell>
        </row>
        <row r="187">
          <cell r="C187">
            <v>4998</v>
          </cell>
          <cell r="D187" t="str">
            <v>Astrea 3-16 - Pri</v>
          </cell>
          <cell r="Y187">
            <v>16009.797717367008</v>
          </cell>
        </row>
        <row r="188">
          <cell r="C188">
            <v>4998</v>
          </cell>
          <cell r="D188" t="str">
            <v>Astrea 3-16 - Sec</v>
          </cell>
          <cell r="E188">
            <v>261</v>
          </cell>
          <cell r="F188">
            <v>223</v>
          </cell>
          <cell r="G188">
            <v>-38</v>
          </cell>
          <cell r="Y188" t="str">
            <v>Should be greater than zero</v>
          </cell>
        </row>
        <row r="189">
          <cell r="E189">
            <v>738</v>
          </cell>
          <cell r="F189">
            <v>780</v>
          </cell>
          <cell r="G189">
            <v>42</v>
          </cell>
        </row>
        <row r="190">
          <cell r="E190">
            <v>999</v>
          </cell>
          <cell r="F190">
            <v>1003</v>
          </cell>
          <cell r="G190">
            <v>4</v>
          </cell>
        </row>
        <row r="191">
          <cell r="D191" t="str">
            <v>Hinde House 3-16 - Pri</v>
          </cell>
        </row>
        <row r="192">
          <cell r="D192" t="str">
            <v>Hinde House 3-16 - Sec</v>
          </cell>
          <cell r="E192">
            <v>415</v>
          </cell>
          <cell r="F192">
            <v>416</v>
          </cell>
          <cell r="G192">
            <v>1</v>
          </cell>
        </row>
        <row r="193">
          <cell r="E193">
            <v>930</v>
          </cell>
          <cell r="F193">
            <v>953</v>
          </cell>
          <cell r="G193">
            <v>23</v>
          </cell>
        </row>
        <row r="194">
          <cell r="E194">
            <v>1345</v>
          </cell>
          <cell r="F194">
            <v>1369</v>
          </cell>
          <cell r="G194">
            <v>24</v>
          </cell>
        </row>
        <row r="195">
          <cell r="C195">
            <v>4005</v>
          </cell>
          <cell r="D195" t="str">
            <v>Oasis Academy Don Valley - Pri</v>
          </cell>
        </row>
        <row r="196">
          <cell r="C196">
            <v>4005</v>
          </cell>
          <cell r="D196" t="str">
            <v>Oasis Academy Don Valley - Sec</v>
          </cell>
          <cell r="E196">
            <v>410</v>
          </cell>
          <cell r="F196">
            <v>403</v>
          </cell>
          <cell r="G196">
            <v>-7</v>
          </cell>
        </row>
        <row r="197">
          <cell r="E197">
            <v>671</v>
          </cell>
          <cell r="F197">
            <v>689</v>
          </cell>
          <cell r="G197">
            <v>18</v>
          </cell>
        </row>
        <row r="198">
          <cell r="E198">
            <v>1081</v>
          </cell>
          <cell r="F198">
            <v>1092</v>
          </cell>
          <cell r="G198">
            <v>11</v>
          </cell>
          <cell r="V198" t="str">
            <v>Maximum Loss (£/pupil)</v>
          </cell>
          <cell r="W198">
            <v>-0.50000000000001676</v>
          </cell>
        </row>
        <row r="199">
          <cell r="V199" t="str">
            <v>Maximum Gain (£/pupil)</v>
          </cell>
          <cell r="W199" t="e">
            <v>#REF!</v>
          </cell>
        </row>
        <row r="200">
          <cell r="D200" t="str">
            <v>Assumed Change in DSG</v>
          </cell>
        </row>
        <row r="201">
          <cell r="D201" t="str">
            <v>Primary</v>
          </cell>
          <cell r="E201" t="str">
            <v>Pupils</v>
          </cell>
          <cell r="H201" t="str">
            <v>17-18 £/pupil</v>
          </cell>
          <cell r="K201" t="str">
            <v>ISB Check</v>
          </cell>
        </row>
        <row r="202">
          <cell r="D202" t="str">
            <v>Secondary</v>
          </cell>
          <cell r="E202">
            <v>44079</v>
          </cell>
          <cell r="F202">
            <v>44085</v>
          </cell>
          <cell r="G202">
            <v>6</v>
          </cell>
          <cell r="H202">
            <v>3987.7750141793267</v>
          </cell>
        </row>
        <row r="203">
          <cell r="E203">
            <v>29931</v>
          </cell>
          <cell r="F203">
            <v>30817</v>
          </cell>
          <cell r="G203">
            <v>886</v>
          </cell>
          <cell r="H203">
            <v>4961.1452690565784</v>
          </cell>
          <cell r="K203">
            <v>306000397.09040082</v>
          </cell>
          <cell r="L203" t="str">
            <v>2017-18 ISB</v>
          </cell>
        </row>
        <row r="204">
          <cell r="E204">
            <v>74010</v>
          </cell>
          <cell r="F204">
            <v>74902</v>
          </cell>
          <cell r="G204">
            <v>892</v>
          </cell>
          <cell r="K204">
            <v>0</v>
          </cell>
          <cell r="L204" t="str">
            <v>Demography</v>
          </cell>
        </row>
        <row r="205">
          <cell r="K205">
            <v>306000397.09040082</v>
          </cell>
          <cell r="L205" t="str">
            <v>Sub-total</v>
          </cell>
        </row>
        <row r="206">
          <cell r="E206" t="str">
            <v>2017-18</v>
          </cell>
          <cell r="F206" t="str">
            <v>2018-19</v>
          </cell>
          <cell r="G206">
            <v>0</v>
          </cell>
          <cell r="L206" t="str">
            <v>Top Sliced Growth</v>
          </cell>
        </row>
        <row r="207">
          <cell r="K207">
            <v>306000397.09040082</v>
          </cell>
          <cell r="L207" t="str">
            <v>Total ISB Minimum</v>
          </cell>
        </row>
        <row r="208">
          <cell r="F208" t="str">
            <v>Primary</v>
          </cell>
          <cell r="G208">
            <v>1.3611924045463827E-4</v>
          </cell>
          <cell r="K208">
            <v>306000397.09040082</v>
          </cell>
          <cell r="L208" t="str">
            <v>Actual ISB</v>
          </cell>
        </row>
        <row r="209">
          <cell r="F209" t="str">
            <v>Secondary</v>
          </cell>
          <cell r="G209">
            <v>2.9601416591493769E-2</v>
          </cell>
          <cell r="K209">
            <v>0</v>
          </cell>
        </row>
        <row r="210">
          <cell r="F210" t="str">
            <v>Total</v>
          </cell>
          <cell r="G210">
            <v>1.2052425347925956E-2</v>
          </cell>
        </row>
      </sheetData>
      <sheetData sheetId="27"/>
      <sheetData sheetId="28"/>
      <sheetData sheetId="29"/>
      <sheetData sheetId="30">
        <row r="3">
          <cell r="E3" t="str">
            <v>DfE</v>
          </cell>
          <cell r="F3" t="str">
            <v>Establishment Name</v>
          </cell>
          <cell r="G3" t="str">
            <v>TPAG</v>
          </cell>
          <cell r="H3" t="str">
            <v>TPECG24</v>
          </cell>
          <cell r="I3" t="str">
            <v>CSBG</v>
          </cell>
        </row>
        <row r="4">
          <cell r="E4">
            <v>2001</v>
          </cell>
          <cell r="F4" t="str">
            <v>Abbey Lane Primary School</v>
          </cell>
          <cell r="G4">
            <v>40044</v>
          </cell>
          <cell r="H4">
            <v>48520</v>
          </cell>
          <cell r="I4">
            <v>49552</v>
          </cell>
        </row>
        <row r="5">
          <cell r="E5">
            <v>2002</v>
          </cell>
          <cell r="F5" t="str">
            <v>Nether Edge Primary School</v>
          </cell>
          <cell r="G5">
            <v>33610</v>
          </cell>
          <cell r="H5">
            <v>40760</v>
          </cell>
          <cell r="I5">
            <v>41796</v>
          </cell>
        </row>
        <row r="6">
          <cell r="E6">
            <v>2009</v>
          </cell>
          <cell r="F6" t="str">
            <v>Southey Green Primary School and Nurseries</v>
          </cell>
          <cell r="G6">
            <v>59508</v>
          </cell>
          <cell r="H6">
            <v>72310</v>
          </cell>
          <cell r="I6">
            <v>74800</v>
          </cell>
        </row>
        <row r="7">
          <cell r="E7">
            <v>2010</v>
          </cell>
          <cell r="F7" t="str">
            <v>Fox Hill Primary</v>
          </cell>
          <cell r="G7">
            <v>27386</v>
          </cell>
          <cell r="H7">
            <v>33270</v>
          </cell>
          <cell r="I7">
            <v>34388</v>
          </cell>
        </row>
        <row r="8">
          <cell r="E8">
            <v>2012</v>
          </cell>
          <cell r="F8" t="str">
            <v>Mansel Primary</v>
          </cell>
          <cell r="G8">
            <v>38897</v>
          </cell>
          <cell r="H8">
            <v>47270</v>
          </cell>
          <cell r="I8">
            <v>48926</v>
          </cell>
        </row>
        <row r="9">
          <cell r="E9">
            <v>2013</v>
          </cell>
          <cell r="F9" t="str">
            <v>Meynell Community Primary School</v>
          </cell>
          <cell r="G9">
            <v>40088</v>
          </cell>
          <cell r="H9">
            <v>48740</v>
          </cell>
          <cell r="I9">
            <v>50552</v>
          </cell>
        </row>
        <row r="10">
          <cell r="E10">
            <v>2014</v>
          </cell>
          <cell r="F10" t="str">
            <v>Brightside Nursery and Infant School</v>
          </cell>
          <cell r="G10">
            <v>16115</v>
          </cell>
          <cell r="H10">
            <v>19555</v>
          </cell>
          <cell r="I10">
            <v>20114</v>
          </cell>
        </row>
        <row r="11">
          <cell r="E11">
            <v>2016</v>
          </cell>
          <cell r="F11" t="str">
            <v>E-ACT Pathways Academy</v>
          </cell>
          <cell r="G11">
            <v>36711</v>
          </cell>
          <cell r="H11">
            <v>44615</v>
          </cell>
          <cell r="I11">
            <v>46186</v>
          </cell>
        </row>
        <row r="12">
          <cell r="E12">
            <v>2017</v>
          </cell>
          <cell r="F12" t="str">
            <v>St John Fisher Primary, A Catholic Voluntary Academy</v>
          </cell>
          <cell r="G12">
            <v>16907</v>
          </cell>
          <cell r="H12">
            <v>20490</v>
          </cell>
          <cell r="I12">
            <v>20954</v>
          </cell>
        </row>
        <row r="13">
          <cell r="E13">
            <v>2018</v>
          </cell>
          <cell r="F13" t="str">
            <v>Oasis Academy Fir Vale</v>
          </cell>
          <cell r="G13">
            <v>44969</v>
          </cell>
          <cell r="H13">
            <v>54695</v>
          </cell>
          <cell r="I13">
            <v>56822</v>
          </cell>
        </row>
        <row r="14">
          <cell r="E14">
            <v>2019</v>
          </cell>
          <cell r="F14" t="str">
            <v>Oasis Academy Watermead</v>
          </cell>
          <cell r="G14">
            <v>36215</v>
          </cell>
          <cell r="H14">
            <v>43988</v>
          </cell>
          <cell r="I14">
            <v>45422</v>
          </cell>
        </row>
        <row r="15">
          <cell r="E15">
            <v>2020</v>
          </cell>
          <cell r="F15" t="str">
            <v>St Mary's Church of England Primary School</v>
          </cell>
          <cell r="G15">
            <v>18877</v>
          </cell>
          <cell r="H15">
            <v>22905</v>
          </cell>
          <cell r="I15">
            <v>23550</v>
          </cell>
        </row>
        <row r="16">
          <cell r="E16">
            <v>2023</v>
          </cell>
          <cell r="F16" t="str">
            <v>Carter Knowle Junior School</v>
          </cell>
          <cell r="G16">
            <v>18890</v>
          </cell>
          <cell r="H16">
            <v>22895</v>
          </cell>
          <cell r="I16">
            <v>23420</v>
          </cell>
        </row>
        <row r="17">
          <cell r="E17">
            <v>2024</v>
          </cell>
          <cell r="F17" t="str">
            <v>Emmanuel Anglican/Methodist Junior School</v>
          </cell>
          <cell r="G17">
            <v>16237</v>
          </cell>
          <cell r="H17">
            <v>19715</v>
          </cell>
          <cell r="I17">
            <v>20333.999999999996</v>
          </cell>
        </row>
        <row r="18">
          <cell r="E18">
            <v>2026</v>
          </cell>
          <cell r="F18" t="str">
            <v>Concord Junior Academy</v>
          </cell>
          <cell r="G18">
            <v>18900</v>
          </cell>
          <cell r="H18">
            <v>22955</v>
          </cell>
          <cell r="I18">
            <v>23704</v>
          </cell>
        </row>
        <row r="19">
          <cell r="E19">
            <v>2027</v>
          </cell>
          <cell r="F19" t="str">
            <v>Wincobank Nursery and Infant Academy</v>
          </cell>
          <cell r="G19">
            <v>12582</v>
          </cell>
          <cell r="H19">
            <v>15275</v>
          </cell>
          <cell r="I19">
            <v>15748</v>
          </cell>
        </row>
        <row r="20">
          <cell r="E20">
            <v>2028</v>
          </cell>
          <cell r="F20" t="str">
            <v>Emmaus Catholic and CofE Primary School</v>
          </cell>
          <cell r="G20">
            <v>27561</v>
          </cell>
          <cell r="H20">
            <v>33470</v>
          </cell>
          <cell r="I20">
            <v>34539</v>
          </cell>
        </row>
        <row r="21">
          <cell r="E21">
            <v>2029</v>
          </cell>
          <cell r="F21" t="str">
            <v>Lowedges Junior Academy</v>
          </cell>
          <cell r="G21">
            <v>30494</v>
          </cell>
          <cell r="H21">
            <v>37063</v>
          </cell>
          <cell r="I21">
            <v>38384</v>
          </cell>
        </row>
        <row r="22">
          <cell r="E22">
            <v>2034</v>
          </cell>
          <cell r="F22" t="str">
            <v>Woodlands Primary School</v>
          </cell>
          <cell r="G22">
            <v>40754</v>
          </cell>
          <cell r="H22">
            <v>49535</v>
          </cell>
          <cell r="I22">
            <v>51308</v>
          </cell>
        </row>
        <row r="23">
          <cell r="E23">
            <v>2036</v>
          </cell>
          <cell r="F23" t="str">
            <v>Gleadless Primary School</v>
          </cell>
          <cell r="G23">
            <v>32714</v>
          </cell>
          <cell r="H23">
            <v>39685</v>
          </cell>
          <cell r="I23">
            <v>40748</v>
          </cell>
        </row>
        <row r="24">
          <cell r="E24">
            <v>2039</v>
          </cell>
          <cell r="F24" t="str">
            <v>High Hazels Nursery Infant Academy</v>
          </cell>
          <cell r="G24">
            <v>25492</v>
          </cell>
          <cell r="H24">
            <v>30970</v>
          </cell>
          <cell r="I24">
            <v>32015.999999999996</v>
          </cell>
        </row>
        <row r="25">
          <cell r="E25">
            <v>2040</v>
          </cell>
          <cell r="F25" t="str">
            <v>Whiteways Primary School</v>
          </cell>
          <cell r="G25">
            <v>37474</v>
          </cell>
          <cell r="H25">
            <v>45530</v>
          </cell>
          <cell r="I25">
            <v>47076</v>
          </cell>
        </row>
        <row r="26">
          <cell r="E26">
            <v>2042</v>
          </cell>
          <cell r="F26" t="str">
            <v>High Hazels Junior School</v>
          </cell>
          <cell r="G26">
            <v>33440</v>
          </cell>
          <cell r="H26">
            <v>40620</v>
          </cell>
          <cell r="I26">
            <v>41960.000000000007</v>
          </cell>
        </row>
        <row r="27">
          <cell r="E27">
            <v>2043</v>
          </cell>
          <cell r="F27" t="str">
            <v>Wisewood Community Primary School</v>
          </cell>
          <cell r="G27">
            <v>16723</v>
          </cell>
          <cell r="H27">
            <v>20310</v>
          </cell>
          <cell r="I27">
            <v>20970</v>
          </cell>
        </row>
        <row r="28">
          <cell r="E28">
            <v>2045</v>
          </cell>
          <cell r="F28" t="str">
            <v>Lower Meadow Primary School</v>
          </cell>
          <cell r="G28">
            <v>27121</v>
          </cell>
          <cell r="H28">
            <v>32973</v>
          </cell>
          <cell r="I28">
            <v>34194</v>
          </cell>
        </row>
        <row r="29">
          <cell r="E29">
            <v>2046</v>
          </cell>
          <cell r="F29" t="str">
            <v>Abbeyfield Primary Academy</v>
          </cell>
          <cell r="G29">
            <v>35062</v>
          </cell>
          <cell r="H29">
            <v>42575</v>
          </cell>
          <cell r="I29">
            <v>43908</v>
          </cell>
        </row>
        <row r="30">
          <cell r="E30">
            <v>2048</v>
          </cell>
          <cell r="F30" t="str">
            <v>Acres Hill Community Primary School</v>
          </cell>
          <cell r="G30">
            <v>19980</v>
          </cell>
          <cell r="H30">
            <v>24265</v>
          </cell>
          <cell r="I30">
            <v>25048</v>
          </cell>
        </row>
        <row r="31">
          <cell r="E31">
            <v>2049</v>
          </cell>
          <cell r="F31" t="str">
            <v>Hatfield Academy</v>
          </cell>
          <cell r="G31">
            <v>36155</v>
          </cell>
          <cell r="H31">
            <v>43930</v>
          </cell>
          <cell r="I31">
            <v>45434</v>
          </cell>
        </row>
        <row r="32">
          <cell r="E32">
            <v>2050</v>
          </cell>
          <cell r="F32" t="str">
            <v>Hartley Brook Primary School</v>
          </cell>
          <cell r="G32">
            <v>54344</v>
          </cell>
          <cell r="H32">
            <v>66038</v>
          </cell>
          <cell r="I32">
            <v>68324.000000000015</v>
          </cell>
        </row>
        <row r="33">
          <cell r="E33">
            <v>2051</v>
          </cell>
          <cell r="F33" t="str">
            <v>Norfolk Community Primary School</v>
          </cell>
          <cell r="G33">
            <v>38829</v>
          </cell>
          <cell r="H33">
            <v>47170</v>
          </cell>
          <cell r="I33">
            <v>48742</v>
          </cell>
        </row>
        <row r="34">
          <cell r="E34">
            <v>2052</v>
          </cell>
          <cell r="F34" t="str">
            <v>Bankwood Community Primary School</v>
          </cell>
          <cell r="G34">
            <v>39443</v>
          </cell>
          <cell r="H34">
            <v>47950</v>
          </cell>
          <cell r="I34">
            <v>49706</v>
          </cell>
        </row>
        <row r="35">
          <cell r="E35">
            <v>2058</v>
          </cell>
          <cell r="F35" t="str">
            <v>Hunter's Bar Junior School</v>
          </cell>
          <cell r="G35">
            <v>27232</v>
          </cell>
          <cell r="H35">
            <v>32995</v>
          </cell>
          <cell r="I35">
            <v>33695.999999999993</v>
          </cell>
        </row>
        <row r="36">
          <cell r="E36">
            <v>2060</v>
          </cell>
          <cell r="F36" t="str">
            <v>Hunter's Bar Infant School</v>
          </cell>
          <cell r="G36">
            <v>20194</v>
          </cell>
          <cell r="H36">
            <v>24460</v>
          </cell>
          <cell r="I36">
            <v>24948</v>
          </cell>
        </row>
        <row r="37">
          <cell r="E37">
            <v>2063</v>
          </cell>
          <cell r="F37" t="str">
            <v>Intake Primary School</v>
          </cell>
          <cell r="G37">
            <v>34776</v>
          </cell>
          <cell r="H37">
            <v>42190</v>
          </cell>
          <cell r="I37">
            <v>43336</v>
          </cell>
        </row>
        <row r="38">
          <cell r="E38">
            <v>2070</v>
          </cell>
          <cell r="F38" t="str">
            <v>Lowfield Community Primary School</v>
          </cell>
          <cell r="G38">
            <v>35276</v>
          </cell>
          <cell r="H38">
            <v>42825</v>
          </cell>
          <cell r="I38">
            <v>44120</v>
          </cell>
        </row>
        <row r="39">
          <cell r="E39">
            <v>2071</v>
          </cell>
          <cell r="F39" t="str">
            <v>Lydgate Junior School</v>
          </cell>
          <cell r="G39">
            <v>35025</v>
          </cell>
          <cell r="H39">
            <v>42430</v>
          </cell>
          <cell r="I39">
            <v>43294</v>
          </cell>
        </row>
        <row r="40">
          <cell r="E40">
            <v>2072</v>
          </cell>
          <cell r="F40" t="str">
            <v>Lydgate Infant School</v>
          </cell>
          <cell r="G40">
            <v>25703</v>
          </cell>
          <cell r="H40">
            <v>31125</v>
          </cell>
          <cell r="I40">
            <v>31706</v>
          </cell>
        </row>
        <row r="41">
          <cell r="E41">
            <v>2079</v>
          </cell>
          <cell r="F41" t="str">
            <v>Marlcliffe Community Primary School</v>
          </cell>
          <cell r="G41">
            <v>35316</v>
          </cell>
          <cell r="H41">
            <v>42790</v>
          </cell>
          <cell r="I41">
            <v>43696</v>
          </cell>
        </row>
        <row r="42">
          <cell r="E42">
            <v>2080</v>
          </cell>
          <cell r="F42" t="str">
            <v>Ecclesfield Primary School</v>
          </cell>
          <cell r="G42">
            <v>33218</v>
          </cell>
          <cell r="H42">
            <v>40300</v>
          </cell>
          <cell r="I42">
            <v>41395.999999999993</v>
          </cell>
        </row>
        <row r="43">
          <cell r="E43">
            <v>2081</v>
          </cell>
          <cell r="F43" t="str">
            <v>Meersbrook Bank Primary School</v>
          </cell>
          <cell r="G43">
            <v>16138</v>
          </cell>
          <cell r="H43">
            <v>19550</v>
          </cell>
          <cell r="I43">
            <v>19955.999999999996</v>
          </cell>
        </row>
        <row r="44">
          <cell r="E44">
            <v>2087</v>
          </cell>
          <cell r="F44" t="str">
            <v>Nether Green Junior School</v>
          </cell>
          <cell r="G44">
            <v>27906</v>
          </cell>
          <cell r="H44">
            <v>33805</v>
          </cell>
          <cell r="I44">
            <v>34492</v>
          </cell>
        </row>
        <row r="45">
          <cell r="E45">
            <v>2092</v>
          </cell>
          <cell r="F45" t="str">
            <v>Mundella Primary School</v>
          </cell>
          <cell r="G45">
            <v>31093</v>
          </cell>
          <cell r="H45">
            <v>37670</v>
          </cell>
          <cell r="I45">
            <v>38454</v>
          </cell>
        </row>
        <row r="46">
          <cell r="E46">
            <v>2093</v>
          </cell>
          <cell r="F46" t="str">
            <v>Owler Brook Primary School</v>
          </cell>
          <cell r="G46">
            <v>40437</v>
          </cell>
          <cell r="H46">
            <v>49140</v>
          </cell>
          <cell r="I46">
            <v>50854</v>
          </cell>
        </row>
        <row r="47">
          <cell r="E47">
            <v>2095</v>
          </cell>
          <cell r="F47" t="str">
            <v>Byron Wood Primary Academy</v>
          </cell>
          <cell r="G47">
            <v>36689</v>
          </cell>
          <cell r="H47">
            <v>44560</v>
          </cell>
          <cell r="I47">
            <v>45998</v>
          </cell>
        </row>
        <row r="48">
          <cell r="E48">
            <v>2139</v>
          </cell>
          <cell r="F48" t="str">
            <v>Woodhouse West Primary School</v>
          </cell>
          <cell r="G48">
            <v>35447</v>
          </cell>
          <cell r="H48">
            <v>43070</v>
          </cell>
          <cell r="I48">
            <v>44546</v>
          </cell>
        </row>
        <row r="49">
          <cell r="E49">
            <v>2203</v>
          </cell>
          <cell r="F49" t="str">
            <v>Totley Primary School</v>
          </cell>
          <cell r="G49">
            <v>30652</v>
          </cell>
          <cell r="H49">
            <v>37125</v>
          </cell>
          <cell r="I49">
            <v>37848</v>
          </cell>
        </row>
        <row r="50">
          <cell r="E50">
            <v>2206</v>
          </cell>
          <cell r="F50" t="str">
            <v>Ecclesall Primary School</v>
          </cell>
          <cell r="G50">
            <v>42433</v>
          </cell>
          <cell r="H50">
            <v>51370</v>
          </cell>
          <cell r="I50">
            <v>52254</v>
          </cell>
        </row>
        <row r="51">
          <cell r="E51">
            <v>2213</v>
          </cell>
          <cell r="F51" t="str">
            <v>Holt House Infant School</v>
          </cell>
          <cell r="G51">
            <v>14490</v>
          </cell>
          <cell r="H51">
            <v>17560</v>
          </cell>
          <cell r="I51">
            <v>17956.000000000004</v>
          </cell>
        </row>
        <row r="52">
          <cell r="E52">
            <v>2221</v>
          </cell>
          <cell r="F52" t="str">
            <v>Nether Green Infant School</v>
          </cell>
          <cell r="G52">
            <v>15457</v>
          </cell>
          <cell r="H52">
            <v>18720</v>
          </cell>
          <cell r="I52">
            <v>19086</v>
          </cell>
        </row>
        <row r="53">
          <cell r="E53">
            <v>2230</v>
          </cell>
          <cell r="F53" t="str">
            <v>Tinsley Meadows Primary School</v>
          </cell>
          <cell r="G53">
            <v>47714</v>
          </cell>
          <cell r="H53">
            <v>57940</v>
          </cell>
          <cell r="I53">
            <v>59761</v>
          </cell>
        </row>
        <row r="54">
          <cell r="E54">
            <v>2233</v>
          </cell>
          <cell r="F54" t="str">
            <v>Bradway Primary School</v>
          </cell>
          <cell r="G54">
            <v>30985</v>
          </cell>
          <cell r="H54">
            <v>37550</v>
          </cell>
          <cell r="I54">
            <v>38382</v>
          </cell>
        </row>
        <row r="55">
          <cell r="E55">
            <v>2239</v>
          </cell>
          <cell r="F55" t="str">
            <v>Dobcroft Junior School</v>
          </cell>
          <cell r="G55">
            <v>26767</v>
          </cell>
          <cell r="H55">
            <v>32405</v>
          </cell>
          <cell r="I55">
            <v>32970</v>
          </cell>
        </row>
        <row r="56">
          <cell r="E56">
            <v>2241</v>
          </cell>
          <cell r="F56" t="str">
            <v>Beighton Nursery Infant School</v>
          </cell>
          <cell r="G56">
            <v>18314</v>
          </cell>
          <cell r="H56">
            <v>22200</v>
          </cell>
          <cell r="I56">
            <v>22724</v>
          </cell>
        </row>
        <row r="57">
          <cell r="E57">
            <v>2246</v>
          </cell>
          <cell r="F57" t="str">
            <v>Brook House Junior</v>
          </cell>
          <cell r="G57">
            <v>26114</v>
          </cell>
          <cell r="H57">
            <v>31655</v>
          </cell>
          <cell r="I57">
            <v>32396</v>
          </cell>
        </row>
        <row r="58">
          <cell r="E58">
            <v>2252</v>
          </cell>
          <cell r="F58" t="str">
            <v>Halfway Nursery Infant School</v>
          </cell>
          <cell r="G58">
            <v>13717</v>
          </cell>
          <cell r="H58">
            <v>16640</v>
          </cell>
          <cell r="I58">
            <v>17094</v>
          </cell>
        </row>
        <row r="59">
          <cell r="E59">
            <v>2257</v>
          </cell>
          <cell r="F59" t="str">
            <v>Mosborough Primary School</v>
          </cell>
          <cell r="G59">
            <v>31799</v>
          </cell>
          <cell r="H59">
            <v>38540</v>
          </cell>
          <cell r="I59">
            <v>39410</v>
          </cell>
        </row>
        <row r="60">
          <cell r="E60">
            <v>2261</v>
          </cell>
          <cell r="F60" t="str">
            <v>Limpsfield Junior School</v>
          </cell>
          <cell r="G60">
            <v>20761</v>
          </cell>
          <cell r="H60">
            <v>25200</v>
          </cell>
          <cell r="I60">
            <v>25950</v>
          </cell>
        </row>
        <row r="61">
          <cell r="E61">
            <v>2272</v>
          </cell>
          <cell r="F61" t="str">
            <v>Netherthorpe Primary School</v>
          </cell>
          <cell r="G61">
            <v>20998</v>
          </cell>
          <cell r="H61">
            <v>25500</v>
          </cell>
          <cell r="I61">
            <v>26316</v>
          </cell>
        </row>
        <row r="62">
          <cell r="E62">
            <v>2274</v>
          </cell>
          <cell r="F62" t="str">
            <v>Beck Primary School</v>
          </cell>
          <cell r="G62">
            <v>58413</v>
          </cell>
          <cell r="H62">
            <v>70965</v>
          </cell>
          <cell r="I62">
            <v>73341.999999999985</v>
          </cell>
        </row>
        <row r="63">
          <cell r="E63">
            <v>2279</v>
          </cell>
          <cell r="F63" t="str">
            <v>Halfway Junior School</v>
          </cell>
          <cell r="G63">
            <v>17036</v>
          </cell>
          <cell r="H63">
            <v>20670</v>
          </cell>
          <cell r="I63">
            <v>21248</v>
          </cell>
        </row>
        <row r="64">
          <cell r="E64">
            <v>2281</v>
          </cell>
          <cell r="F64" t="str">
            <v>Ballifield Primary School</v>
          </cell>
          <cell r="G64">
            <v>31790</v>
          </cell>
          <cell r="H64">
            <v>38530</v>
          </cell>
          <cell r="I64">
            <v>39404</v>
          </cell>
        </row>
        <row r="65">
          <cell r="E65">
            <v>2283</v>
          </cell>
          <cell r="F65" t="str">
            <v>Dobcroft Infant School</v>
          </cell>
          <cell r="G65">
            <v>19072</v>
          </cell>
          <cell r="H65">
            <v>23085</v>
          </cell>
          <cell r="I65">
            <v>23472</v>
          </cell>
        </row>
        <row r="66">
          <cell r="E66">
            <v>2292</v>
          </cell>
          <cell r="F66" t="str">
            <v>Loxley Primary School</v>
          </cell>
          <cell r="G66">
            <v>15979</v>
          </cell>
          <cell r="H66">
            <v>19355</v>
          </cell>
          <cell r="I66">
            <v>19745.999999999996</v>
          </cell>
        </row>
        <row r="67">
          <cell r="E67">
            <v>2294</v>
          </cell>
          <cell r="F67" t="str">
            <v>Stannington Infant School</v>
          </cell>
          <cell r="G67">
            <v>14260</v>
          </cell>
          <cell r="H67">
            <v>17280</v>
          </cell>
          <cell r="I67">
            <v>17664</v>
          </cell>
        </row>
        <row r="68">
          <cell r="E68">
            <v>2296</v>
          </cell>
          <cell r="F68" t="str">
            <v>Grenoside Community Primary School</v>
          </cell>
          <cell r="G68">
            <v>25777</v>
          </cell>
          <cell r="H68">
            <v>31250</v>
          </cell>
          <cell r="I68">
            <v>31998</v>
          </cell>
        </row>
        <row r="69">
          <cell r="E69">
            <v>2297</v>
          </cell>
          <cell r="F69" t="str">
            <v>High Green Primary School</v>
          </cell>
          <cell r="G69">
            <v>15933</v>
          </cell>
          <cell r="H69">
            <v>19310</v>
          </cell>
          <cell r="I69">
            <v>19750</v>
          </cell>
        </row>
        <row r="70">
          <cell r="E70">
            <v>2298</v>
          </cell>
          <cell r="F70" t="str">
            <v>Lound Junior School</v>
          </cell>
          <cell r="G70">
            <v>16880</v>
          </cell>
          <cell r="H70">
            <v>20460</v>
          </cell>
          <cell r="I70">
            <v>20935.999999999996</v>
          </cell>
        </row>
        <row r="71">
          <cell r="E71">
            <v>2302</v>
          </cell>
          <cell r="F71" t="str">
            <v>Stocksbridge Nursery Infant School</v>
          </cell>
          <cell r="G71">
            <v>17656</v>
          </cell>
          <cell r="H71">
            <v>21420</v>
          </cell>
          <cell r="I71">
            <v>22008</v>
          </cell>
        </row>
        <row r="72">
          <cell r="E72">
            <v>2303</v>
          </cell>
          <cell r="F72" t="str">
            <v>Stocksbridge Junior School</v>
          </cell>
          <cell r="G72">
            <v>23358</v>
          </cell>
          <cell r="H72">
            <v>28330</v>
          </cell>
          <cell r="I72">
            <v>29068</v>
          </cell>
        </row>
        <row r="73">
          <cell r="E73">
            <v>2305</v>
          </cell>
          <cell r="F73" t="str">
            <v>Greengate Lane Academy</v>
          </cell>
          <cell r="G73">
            <v>20137</v>
          </cell>
          <cell r="H73">
            <v>24470</v>
          </cell>
          <cell r="I73">
            <v>25326</v>
          </cell>
        </row>
        <row r="74">
          <cell r="E74">
            <v>2306</v>
          </cell>
          <cell r="F74" t="str">
            <v>Royd Nursery and Infant School</v>
          </cell>
          <cell r="G74">
            <v>12035</v>
          </cell>
          <cell r="H74">
            <v>14600</v>
          </cell>
          <cell r="I74">
            <v>15002.000000000002</v>
          </cell>
        </row>
        <row r="75">
          <cell r="E75">
            <v>2309</v>
          </cell>
          <cell r="F75" t="str">
            <v>Nook Lane Junior School</v>
          </cell>
          <cell r="G75">
            <v>18405</v>
          </cell>
          <cell r="H75">
            <v>22295</v>
          </cell>
          <cell r="I75">
            <v>22750</v>
          </cell>
        </row>
        <row r="76">
          <cell r="E76">
            <v>2311</v>
          </cell>
          <cell r="F76" t="str">
            <v>Wharncliffe Side Primary School</v>
          </cell>
          <cell r="G76">
            <v>12442</v>
          </cell>
          <cell r="H76">
            <v>15095</v>
          </cell>
          <cell r="I76">
            <v>15516</v>
          </cell>
        </row>
        <row r="77">
          <cell r="E77">
            <v>2312</v>
          </cell>
          <cell r="F77" t="str">
            <v>Coit Primary School</v>
          </cell>
          <cell r="G77">
            <v>16553</v>
          </cell>
          <cell r="H77">
            <v>20060</v>
          </cell>
          <cell r="I77">
            <v>20510</v>
          </cell>
        </row>
        <row r="78">
          <cell r="E78">
            <v>2313</v>
          </cell>
          <cell r="F78" t="str">
            <v>Oughtibridge Primary School</v>
          </cell>
          <cell r="G78">
            <v>29988</v>
          </cell>
          <cell r="H78">
            <v>36320</v>
          </cell>
          <cell r="I78">
            <v>37024</v>
          </cell>
        </row>
        <row r="79">
          <cell r="E79">
            <v>2315</v>
          </cell>
          <cell r="F79" t="str">
            <v>Lound Infant School</v>
          </cell>
          <cell r="G79">
            <v>12179</v>
          </cell>
          <cell r="H79">
            <v>14760</v>
          </cell>
          <cell r="I79">
            <v>15097.999999999998</v>
          </cell>
        </row>
        <row r="80">
          <cell r="E80">
            <v>2319</v>
          </cell>
          <cell r="F80" t="str">
            <v>Waterthorpe Infant School</v>
          </cell>
          <cell r="G80">
            <v>12432</v>
          </cell>
          <cell r="H80">
            <v>15090</v>
          </cell>
          <cell r="I80">
            <v>15544</v>
          </cell>
        </row>
        <row r="81">
          <cell r="E81">
            <v>2321</v>
          </cell>
          <cell r="F81" t="str">
            <v>Wybourn Community Primary &amp; Nursery School</v>
          </cell>
          <cell r="G81">
            <v>44162</v>
          </cell>
          <cell r="H81">
            <v>53698</v>
          </cell>
          <cell r="I81">
            <v>55712</v>
          </cell>
        </row>
        <row r="82">
          <cell r="E82">
            <v>2323</v>
          </cell>
          <cell r="F82" t="str">
            <v>Birley Spa Primary Academy</v>
          </cell>
          <cell r="G82">
            <v>28435</v>
          </cell>
          <cell r="H82">
            <v>34515</v>
          </cell>
          <cell r="I82">
            <v>35538</v>
          </cell>
        </row>
        <row r="83">
          <cell r="E83">
            <v>2324</v>
          </cell>
          <cell r="F83" t="str">
            <v>Woodseats Primary School</v>
          </cell>
          <cell r="G83">
            <v>31544</v>
          </cell>
          <cell r="H83">
            <v>38275</v>
          </cell>
          <cell r="I83">
            <v>39344</v>
          </cell>
        </row>
        <row r="84">
          <cell r="E84">
            <v>2325</v>
          </cell>
          <cell r="F84" t="str">
            <v>Brunswick Community Primary School</v>
          </cell>
          <cell r="G84">
            <v>35350</v>
          </cell>
          <cell r="H84">
            <v>42895</v>
          </cell>
          <cell r="I84">
            <v>44100</v>
          </cell>
        </row>
        <row r="85">
          <cell r="E85">
            <v>2327</v>
          </cell>
          <cell r="F85" t="str">
            <v>Woodthorpe Primary School</v>
          </cell>
          <cell r="G85">
            <v>39702</v>
          </cell>
          <cell r="H85">
            <v>48250</v>
          </cell>
          <cell r="I85">
            <v>49948</v>
          </cell>
        </row>
        <row r="86">
          <cell r="E86">
            <v>2328</v>
          </cell>
          <cell r="F86" t="str">
            <v>Bradfield Dungworth Primary School</v>
          </cell>
          <cell r="G86">
            <v>11029</v>
          </cell>
          <cell r="H86">
            <v>13360</v>
          </cell>
          <cell r="I86">
            <v>13638</v>
          </cell>
        </row>
        <row r="87">
          <cell r="E87">
            <v>2329</v>
          </cell>
          <cell r="F87" t="str">
            <v>Springfield Primary School</v>
          </cell>
          <cell r="G87">
            <v>18628</v>
          </cell>
          <cell r="H87">
            <v>22610</v>
          </cell>
          <cell r="I87">
            <v>23280</v>
          </cell>
        </row>
        <row r="88">
          <cell r="E88">
            <v>2332</v>
          </cell>
          <cell r="F88" t="str">
            <v>Phillimore Community Primary School</v>
          </cell>
          <cell r="G88">
            <v>37859</v>
          </cell>
          <cell r="H88">
            <v>46000</v>
          </cell>
          <cell r="I88">
            <v>47575</v>
          </cell>
        </row>
        <row r="89">
          <cell r="E89">
            <v>2334</v>
          </cell>
          <cell r="F89" t="str">
            <v>Reignhead Primary School</v>
          </cell>
          <cell r="G89">
            <v>21740</v>
          </cell>
          <cell r="H89">
            <v>26385</v>
          </cell>
          <cell r="I89">
            <v>27157</v>
          </cell>
        </row>
        <row r="90">
          <cell r="E90">
            <v>2337</v>
          </cell>
          <cell r="F90" t="str">
            <v>Hucklow Primary School</v>
          </cell>
          <cell r="G90">
            <v>37832</v>
          </cell>
          <cell r="H90">
            <v>45940</v>
          </cell>
          <cell r="I90">
            <v>47384</v>
          </cell>
        </row>
        <row r="91">
          <cell r="E91">
            <v>2338</v>
          </cell>
          <cell r="F91" t="str">
            <v>Rivelin Primary School</v>
          </cell>
          <cell r="G91">
            <v>28948</v>
          </cell>
          <cell r="H91">
            <v>35085</v>
          </cell>
          <cell r="I91">
            <v>35879.999999999993</v>
          </cell>
        </row>
        <row r="92">
          <cell r="E92">
            <v>2339</v>
          </cell>
          <cell r="F92" t="str">
            <v>Hillsborough Primary School</v>
          </cell>
          <cell r="G92">
            <v>31645</v>
          </cell>
          <cell r="H92">
            <v>38430</v>
          </cell>
          <cell r="I92">
            <v>39654</v>
          </cell>
        </row>
        <row r="93">
          <cell r="E93">
            <v>2340</v>
          </cell>
          <cell r="F93" t="str">
            <v>Athelstan Primary School</v>
          </cell>
          <cell r="G93">
            <v>51275</v>
          </cell>
          <cell r="H93">
            <v>62215</v>
          </cell>
          <cell r="I93">
            <v>63938</v>
          </cell>
        </row>
        <row r="94">
          <cell r="E94">
            <v>2341</v>
          </cell>
          <cell r="F94" t="str">
            <v>Greenhill Primary School</v>
          </cell>
          <cell r="G94">
            <v>40022</v>
          </cell>
          <cell r="H94">
            <v>48575</v>
          </cell>
          <cell r="I94">
            <v>49988</v>
          </cell>
        </row>
        <row r="95">
          <cell r="E95">
            <v>2342</v>
          </cell>
          <cell r="F95" t="str">
            <v>Angram Bank Primary School</v>
          </cell>
          <cell r="G95">
            <v>17963</v>
          </cell>
          <cell r="H95">
            <v>21810</v>
          </cell>
          <cell r="I95">
            <v>22490</v>
          </cell>
        </row>
        <row r="96">
          <cell r="E96">
            <v>2343</v>
          </cell>
          <cell r="F96" t="str">
            <v>Anns Grove Primary School</v>
          </cell>
          <cell r="G96">
            <v>30826</v>
          </cell>
          <cell r="H96">
            <v>37410</v>
          </cell>
          <cell r="I96">
            <v>38483.999999999993</v>
          </cell>
        </row>
        <row r="97">
          <cell r="E97">
            <v>2344</v>
          </cell>
          <cell r="F97" t="str">
            <v>Carfield Primary School</v>
          </cell>
          <cell r="G97">
            <v>44066</v>
          </cell>
          <cell r="H97">
            <v>53435</v>
          </cell>
          <cell r="I97">
            <v>54764</v>
          </cell>
        </row>
        <row r="98">
          <cell r="E98">
            <v>2346</v>
          </cell>
          <cell r="F98" t="str">
            <v>Monteney Primary School</v>
          </cell>
          <cell r="G98">
            <v>34323</v>
          </cell>
          <cell r="H98">
            <v>41650</v>
          </cell>
          <cell r="I98">
            <v>42826</v>
          </cell>
        </row>
        <row r="99">
          <cell r="E99">
            <v>2347</v>
          </cell>
          <cell r="F99" t="str">
            <v>Prince Edward Primary School</v>
          </cell>
          <cell r="G99">
            <v>38344</v>
          </cell>
          <cell r="H99">
            <v>46570</v>
          </cell>
          <cell r="I99">
            <v>48072</v>
          </cell>
        </row>
        <row r="100">
          <cell r="E100">
            <v>2349</v>
          </cell>
          <cell r="F100" t="str">
            <v>Shooter's Grove Primary School</v>
          </cell>
          <cell r="G100">
            <v>29466</v>
          </cell>
          <cell r="H100">
            <v>35740</v>
          </cell>
          <cell r="I100">
            <v>36676</v>
          </cell>
        </row>
        <row r="101">
          <cell r="E101">
            <v>2350</v>
          </cell>
          <cell r="F101" t="str">
            <v>Stradbroke Primary School</v>
          </cell>
          <cell r="G101">
            <v>38115</v>
          </cell>
          <cell r="H101">
            <v>46285</v>
          </cell>
          <cell r="I101">
            <v>47746</v>
          </cell>
        </row>
        <row r="102">
          <cell r="E102">
            <v>2351</v>
          </cell>
          <cell r="F102" t="str">
            <v>Walkley Primary School</v>
          </cell>
          <cell r="G102">
            <v>31485</v>
          </cell>
          <cell r="H102">
            <v>38185</v>
          </cell>
          <cell r="I102">
            <v>39166</v>
          </cell>
        </row>
        <row r="103">
          <cell r="E103">
            <v>2352</v>
          </cell>
          <cell r="F103" t="str">
            <v>Westways Primary School</v>
          </cell>
          <cell r="G103">
            <v>43478</v>
          </cell>
          <cell r="H103">
            <v>52690</v>
          </cell>
          <cell r="I103">
            <v>53852</v>
          </cell>
        </row>
        <row r="104">
          <cell r="E104">
            <v>2353</v>
          </cell>
          <cell r="F104" t="str">
            <v>Birley Primary Academy</v>
          </cell>
          <cell r="G104">
            <v>42983</v>
          </cell>
          <cell r="H104">
            <v>52140</v>
          </cell>
          <cell r="I104">
            <v>53522</v>
          </cell>
        </row>
        <row r="105">
          <cell r="E105">
            <v>2354</v>
          </cell>
          <cell r="F105" t="str">
            <v>Charnock Hall Primary Academy</v>
          </cell>
          <cell r="G105">
            <v>31239</v>
          </cell>
          <cell r="H105">
            <v>37875</v>
          </cell>
          <cell r="I105">
            <v>38794</v>
          </cell>
        </row>
        <row r="106">
          <cell r="E106">
            <v>2356</v>
          </cell>
          <cell r="F106" t="str">
            <v>Greystones Primary School</v>
          </cell>
          <cell r="G106">
            <v>44290</v>
          </cell>
          <cell r="H106">
            <v>53635</v>
          </cell>
          <cell r="I106">
            <v>54636</v>
          </cell>
        </row>
        <row r="107">
          <cell r="E107">
            <v>2357</v>
          </cell>
          <cell r="F107" t="str">
            <v>Hallam Primary School</v>
          </cell>
          <cell r="G107">
            <v>43386</v>
          </cell>
          <cell r="H107">
            <v>52545</v>
          </cell>
          <cell r="I107">
            <v>53548</v>
          </cell>
        </row>
        <row r="108">
          <cell r="E108">
            <v>2358</v>
          </cell>
          <cell r="F108" t="str">
            <v>Malin Bridge Primary School</v>
          </cell>
          <cell r="G108">
            <v>41121</v>
          </cell>
          <cell r="H108">
            <v>49845</v>
          </cell>
          <cell r="I108">
            <v>50998</v>
          </cell>
        </row>
        <row r="109">
          <cell r="E109">
            <v>2359</v>
          </cell>
          <cell r="F109" t="str">
            <v>Manor Lodge Community Primary and Nursery School</v>
          </cell>
          <cell r="G109">
            <v>30840</v>
          </cell>
          <cell r="H109">
            <v>37450</v>
          </cell>
          <cell r="I109">
            <v>38632</v>
          </cell>
        </row>
        <row r="110">
          <cell r="E110">
            <v>2360</v>
          </cell>
          <cell r="F110" t="str">
            <v>Shortbrook Primary School</v>
          </cell>
          <cell r="G110">
            <v>10703</v>
          </cell>
          <cell r="H110">
            <v>13010</v>
          </cell>
          <cell r="I110">
            <v>13490</v>
          </cell>
        </row>
        <row r="111">
          <cell r="E111">
            <v>2361</v>
          </cell>
          <cell r="F111" t="str">
            <v>Windmill Hill Primary School</v>
          </cell>
          <cell r="G111">
            <v>24201</v>
          </cell>
          <cell r="H111">
            <v>29340</v>
          </cell>
          <cell r="I111">
            <v>30046.000000000004</v>
          </cell>
        </row>
        <row r="112">
          <cell r="E112">
            <v>2363</v>
          </cell>
          <cell r="F112" t="str">
            <v>Rainbow Forge Primary Academy</v>
          </cell>
          <cell r="G112">
            <v>27247</v>
          </cell>
          <cell r="H112">
            <v>33085</v>
          </cell>
          <cell r="I112">
            <v>34122</v>
          </cell>
        </row>
        <row r="113">
          <cell r="E113">
            <v>2364</v>
          </cell>
          <cell r="F113" t="str">
            <v>Dore Primary School</v>
          </cell>
          <cell r="G113">
            <v>31946</v>
          </cell>
          <cell r="H113">
            <v>38685</v>
          </cell>
          <cell r="I113">
            <v>39404</v>
          </cell>
        </row>
        <row r="114">
          <cell r="E114">
            <v>2366</v>
          </cell>
          <cell r="F114" t="str">
            <v>Pye Bank CofE Primary School</v>
          </cell>
          <cell r="G114">
            <v>41311</v>
          </cell>
          <cell r="H114">
            <v>50190</v>
          </cell>
          <cell r="I114">
            <v>51887</v>
          </cell>
        </row>
        <row r="115">
          <cell r="E115">
            <v>2369</v>
          </cell>
          <cell r="F115" t="str">
            <v>Sharrow Nursery, Infant and Junior School</v>
          </cell>
          <cell r="G115">
            <v>37525</v>
          </cell>
          <cell r="H115">
            <v>45550</v>
          </cell>
          <cell r="I115">
            <v>46902</v>
          </cell>
        </row>
        <row r="116">
          <cell r="E116">
            <v>3010</v>
          </cell>
          <cell r="F116" t="str">
            <v>Norton Free Church of England Primary School</v>
          </cell>
          <cell r="G116">
            <v>17438</v>
          </cell>
          <cell r="H116">
            <v>21135</v>
          </cell>
          <cell r="I116">
            <v>21620</v>
          </cell>
        </row>
        <row r="117">
          <cell r="E117">
            <v>3401</v>
          </cell>
          <cell r="F117" t="str">
            <v>Sacred Heart School, A Catholic Voluntary Academy</v>
          </cell>
          <cell r="G117">
            <v>16464</v>
          </cell>
          <cell r="H117">
            <v>19955</v>
          </cell>
          <cell r="I117">
            <v>20416</v>
          </cell>
        </row>
        <row r="118">
          <cell r="E118">
            <v>3402</v>
          </cell>
          <cell r="F118" t="str">
            <v>St Catherine's Catholic Primary School (Hallam)</v>
          </cell>
          <cell r="G118">
            <v>36942</v>
          </cell>
          <cell r="H118">
            <v>44835</v>
          </cell>
          <cell r="I118">
            <v>46132</v>
          </cell>
        </row>
        <row r="119">
          <cell r="E119">
            <v>3406</v>
          </cell>
          <cell r="F119" t="str">
            <v>St Marie's School, A Catholic Voluntary Academy</v>
          </cell>
          <cell r="G119">
            <v>16996</v>
          </cell>
          <cell r="H119">
            <v>20595</v>
          </cell>
          <cell r="I119">
            <v>21047.999999999996</v>
          </cell>
        </row>
        <row r="120">
          <cell r="E120">
            <v>3412</v>
          </cell>
          <cell r="F120" t="str">
            <v>St Wilfrid's Catholic Primary School</v>
          </cell>
          <cell r="G120">
            <v>21249</v>
          </cell>
          <cell r="H120">
            <v>25730</v>
          </cell>
          <cell r="I120">
            <v>26206</v>
          </cell>
        </row>
        <row r="121">
          <cell r="E121">
            <v>3414</v>
          </cell>
          <cell r="F121" t="str">
            <v>St Thomas of Canterbury School, a Catholic Voluntary Academy</v>
          </cell>
          <cell r="G121">
            <v>16482</v>
          </cell>
          <cell r="H121">
            <v>19975</v>
          </cell>
          <cell r="I121">
            <v>20428</v>
          </cell>
        </row>
        <row r="122">
          <cell r="E122">
            <v>3422</v>
          </cell>
          <cell r="F122" t="str">
            <v>Deepcar St John's Church of England Junior School</v>
          </cell>
          <cell r="G122">
            <v>15453</v>
          </cell>
          <cell r="H122">
            <v>18740</v>
          </cell>
          <cell r="I122">
            <v>19222</v>
          </cell>
        </row>
        <row r="123">
          <cell r="E123">
            <v>3423</v>
          </cell>
          <cell r="F123" t="str">
            <v>St Mary's Primary School, A Catholic Voluntary Academy</v>
          </cell>
          <cell r="G123">
            <v>14225</v>
          </cell>
          <cell r="H123">
            <v>17235</v>
          </cell>
          <cell r="I123">
            <v>17606.000000000004</v>
          </cell>
        </row>
        <row r="124">
          <cell r="E124">
            <v>3424</v>
          </cell>
          <cell r="F124" t="str">
            <v>St Thomas More Catholic Primary, A Voluntary Academy</v>
          </cell>
          <cell r="G124">
            <v>17410</v>
          </cell>
          <cell r="H124">
            <v>21110</v>
          </cell>
          <cell r="I124">
            <v>21635.999999999996</v>
          </cell>
        </row>
        <row r="125">
          <cell r="E125">
            <v>3427</v>
          </cell>
          <cell r="F125" t="str">
            <v>Porter Croft Church of England Primary Academy</v>
          </cell>
          <cell r="G125">
            <v>19505</v>
          </cell>
          <cell r="H125">
            <v>23670</v>
          </cell>
          <cell r="I125">
            <v>24350</v>
          </cell>
        </row>
        <row r="126">
          <cell r="E126">
            <v>3428</v>
          </cell>
          <cell r="F126" t="str">
            <v>Parson Cross Church of England Primary School</v>
          </cell>
          <cell r="G126">
            <v>18435</v>
          </cell>
          <cell r="H126">
            <v>22365</v>
          </cell>
          <cell r="I126">
            <v>22978</v>
          </cell>
        </row>
        <row r="127">
          <cell r="E127">
            <v>3429</v>
          </cell>
          <cell r="F127" t="str">
            <v>Arbourthorne Community Primary School</v>
          </cell>
          <cell r="G127">
            <v>42364</v>
          </cell>
          <cell r="H127">
            <v>51495</v>
          </cell>
          <cell r="I127">
            <v>53352</v>
          </cell>
        </row>
        <row r="128">
          <cell r="E128">
            <v>3432</v>
          </cell>
          <cell r="F128" t="str">
            <v>Watercliffe Meadow Community Primary School</v>
          </cell>
          <cell r="G128">
            <v>40199</v>
          </cell>
          <cell r="H128">
            <v>48845</v>
          </cell>
          <cell r="I128">
            <v>50522</v>
          </cell>
        </row>
        <row r="129">
          <cell r="E129">
            <v>3433</v>
          </cell>
          <cell r="F129" t="str">
            <v>Pipworth Community Primary School</v>
          </cell>
          <cell r="G129">
            <v>37721</v>
          </cell>
          <cell r="H129">
            <v>45835</v>
          </cell>
          <cell r="I129">
            <v>47414</v>
          </cell>
        </row>
        <row r="130">
          <cell r="E130">
            <v>5200</v>
          </cell>
          <cell r="F130" t="str">
            <v>Clifford All Saints CofE Primary School</v>
          </cell>
          <cell r="G130">
            <v>14429</v>
          </cell>
          <cell r="H130">
            <v>17480</v>
          </cell>
          <cell r="I130">
            <v>17846</v>
          </cell>
        </row>
        <row r="131">
          <cell r="E131">
            <v>5202</v>
          </cell>
          <cell r="F131" t="str">
            <v>St Ann's Catholic Primary School, A Voluntary Academy</v>
          </cell>
          <cell r="G131">
            <v>9257</v>
          </cell>
          <cell r="H131">
            <v>11220</v>
          </cell>
          <cell r="I131">
            <v>11486</v>
          </cell>
        </row>
        <row r="132">
          <cell r="E132">
            <v>5203</v>
          </cell>
          <cell r="F132" t="str">
            <v>St Joseph's Primary School</v>
          </cell>
          <cell r="G132">
            <v>16717</v>
          </cell>
          <cell r="H132">
            <v>20258</v>
          </cell>
          <cell r="I132">
            <v>20706</v>
          </cell>
        </row>
        <row r="133">
          <cell r="E133">
            <v>5204</v>
          </cell>
          <cell r="F133" t="str">
            <v>Broomhill Infant School</v>
          </cell>
          <cell r="G133">
            <v>9952</v>
          </cell>
          <cell r="H133">
            <v>12063</v>
          </cell>
          <cell r="I133">
            <v>12348</v>
          </cell>
        </row>
        <row r="134">
          <cell r="E134">
            <v>5206</v>
          </cell>
          <cell r="F134" t="str">
            <v>Totley All Saints Church of England Voluntary Aided Primary School</v>
          </cell>
          <cell r="G134">
            <v>16333</v>
          </cell>
          <cell r="H134">
            <v>19785</v>
          </cell>
          <cell r="I134">
            <v>20190</v>
          </cell>
        </row>
        <row r="135">
          <cell r="E135">
            <v>5207</v>
          </cell>
          <cell r="F135" t="str">
            <v>St Patrick's Catholic Voluntary Academy</v>
          </cell>
          <cell r="G135">
            <v>24268</v>
          </cell>
          <cell r="H135">
            <v>29445</v>
          </cell>
          <cell r="I135">
            <v>30264</v>
          </cell>
        </row>
        <row r="136">
          <cell r="E136">
            <v>5208</v>
          </cell>
          <cell r="F136" t="str">
            <v>St Theresa's Catholic Primary School</v>
          </cell>
          <cell r="G136">
            <v>18214</v>
          </cell>
          <cell r="H136">
            <v>22095</v>
          </cell>
          <cell r="I136">
            <v>22692</v>
          </cell>
        </row>
        <row r="138">
          <cell r="E138">
            <v>4000</v>
          </cell>
          <cell r="F138" t="str">
            <v>Chaucer School</v>
          </cell>
          <cell r="G138">
            <v>112951</v>
          </cell>
          <cell r="H138">
            <v>140981</v>
          </cell>
          <cell r="I138">
            <v>143049</v>
          </cell>
        </row>
        <row r="139">
          <cell r="E139">
            <v>4003</v>
          </cell>
          <cell r="F139" t="str">
            <v>Firth Park Academy</v>
          </cell>
          <cell r="G139">
            <v>156961</v>
          </cell>
          <cell r="H139">
            <v>195823</v>
          </cell>
          <cell r="I139">
            <v>198715</v>
          </cell>
        </row>
        <row r="140">
          <cell r="E140">
            <v>4004</v>
          </cell>
          <cell r="F140" t="str">
            <v>UTC Sheffield City Centre</v>
          </cell>
          <cell r="G140">
            <v>36985</v>
          </cell>
          <cell r="H140">
            <v>45610</v>
          </cell>
          <cell r="I140">
            <v>46511</v>
          </cell>
        </row>
        <row r="141">
          <cell r="E141">
            <v>4006</v>
          </cell>
          <cell r="F141" t="str">
            <v>Outwood Academy City</v>
          </cell>
          <cell r="G141">
            <v>147758</v>
          </cell>
          <cell r="H141">
            <v>183835</v>
          </cell>
          <cell r="I141">
            <v>186741</v>
          </cell>
        </row>
        <row r="142">
          <cell r="E142">
            <v>4007</v>
          </cell>
          <cell r="F142" t="str">
            <v>Forge Valley School</v>
          </cell>
          <cell r="G142">
            <v>143531</v>
          </cell>
          <cell r="H142">
            <v>177690</v>
          </cell>
          <cell r="I142">
            <v>180830</v>
          </cell>
        </row>
        <row r="143">
          <cell r="E143">
            <v>4008</v>
          </cell>
          <cell r="F143" t="str">
            <v>Newfield Secondary School</v>
          </cell>
          <cell r="G143">
            <v>125291</v>
          </cell>
          <cell r="H143">
            <v>155566</v>
          </cell>
          <cell r="I143">
            <v>158148</v>
          </cell>
        </row>
        <row r="144">
          <cell r="E144">
            <v>4010</v>
          </cell>
          <cell r="F144" t="str">
            <v>UTC Sheffield Olympic Legacy Park</v>
          </cell>
          <cell r="G144">
            <v>37006</v>
          </cell>
          <cell r="H144">
            <v>45663</v>
          </cell>
          <cell r="I144">
            <v>46555</v>
          </cell>
        </row>
        <row r="145">
          <cell r="E145">
            <v>4012</v>
          </cell>
          <cell r="F145" t="str">
            <v>Ecclesfield School</v>
          </cell>
          <cell r="G145">
            <v>194490</v>
          </cell>
          <cell r="H145">
            <v>240862</v>
          </cell>
          <cell r="I145">
            <v>245077</v>
          </cell>
        </row>
        <row r="146">
          <cell r="E146">
            <v>4013</v>
          </cell>
          <cell r="F146" t="str">
            <v>Westfield School</v>
          </cell>
          <cell r="G146">
            <v>144718</v>
          </cell>
          <cell r="H146">
            <v>179045</v>
          </cell>
          <cell r="I146">
            <v>182250</v>
          </cell>
        </row>
        <row r="147">
          <cell r="E147">
            <v>4015</v>
          </cell>
          <cell r="F147" t="str">
            <v>Mercia School</v>
          </cell>
          <cell r="G147">
            <v>92473</v>
          </cell>
          <cell r="H147">
            <v>114347</v>
          </cell>
          <cell r="I147">
            <v>116426</v>
          </cell>
        </row>
        <row r="148">
          <cell r="E148">
            <v>4016</v>
          </cell>
          <cell r="F148" t="str">
            <v>Yewlands Academy</v>
          </cell>
          <cell r="G148">
            <v>117690</v>
          </cell>
          <cell r="H148">
            <v>146416</v>
          </cell>
          <cell r="I148">
            <v>148738</v>
          </cell>
        </row>
        <row r="149">
          <cell r="E149">
            <v>4017</v>
          </cell>
          <cell r="F149" t="str">
            <v>Bradfield School</v>
          </cell>
          <cell r="G149">
            <v>114703</v>
          </cell>
          <cell r="H149">
            <v>141456</v>
          </cell>
          <cell r="I149">
            <v>144168</v>
          </cell>
        </row>
        <row r="150">
          <cell r="E150">
            <v>4229</v>
          </cell>
          <cell r="F150" t="str">
            <v>Silverdale School</v>
          </cell>
          <cell r="G150">
            <v>104768</v>
          </cell>
          <cell r="H150">
            <v>129011</v>
          </cell>
          <cell r="I150">
            <v>131559.00000000003</v>
          </cell>
        </row>
        <row r="151">
          <cell r="E151">
            <v>4230</v>
          </cell>
          <cell r="F151" t="str">
            <v>King Ecgbert School</v>
          </cell>
          <cell r="G151">
            <v>115183</v>
          </cell>
          <cell r="H151">
            <v>142235</v>
          </cell>
          <cell r="I151">
            <v>144890</v>
          </cell>
        </row>
        <row r="152">
          <cell r="E152">
            <v>4234</v>
          </cell>
          <cell r="F152" t="str">
            <v>Tapton School</v>
          </cell>
          <cell r="G152">
            <v>139439</v>
          </cell>
          <cell r="H152">
            <v>171880</v>
          </cell>
          <cell r="I152">
            <v>175200</v>
          </cell>
        </row>
        <row r="153">
          <cell r="E153">
            <v>4257</v>
          </cell>
          <cell r="F153" t="str">
            <v>High Storrs School</v>
          </cell>
          <cell r="G153">
            <v>119600</v>
          </cell>
          <cell r="H153">
            <v>147037</v>
          </cell>
          <cell r="I153">
            <v>150026</v>
          </cell>
        </row>
        <row r="154">
          <cell r="E154">
            <v>4259</v>
          </cell>
          <cell r="F154" t="str">
            <v>King Edward VII School</v>
          </cell>
          <cell r="G154">
            <v>131950</v>
          </cell>
          <cell r="H154">
            <v>163478</v>
          </cell>
          <cell r="I154">
            <v>166324</v>
          </cell>
        </row>
        <row r="155">
          <cell r="E155">
            <v>4271</v>
          </cell>
          <cell r="F155" t="str">
            <v>Stocksbridge High School</v>
          </cell>
          <cell r="G155">
            <v>92661</v>
          </cell>
          <cell r="H155">
            <v>114767</v>
          </cell>
          <cell r="I155">
            <v>116786.99999999999</v>
          </cell>
        </row>
        <row r="156">
          <cell r="E156">
            <v>4276</v>
          </cell>
          <cell r="F156" t="str">
            <v>The Birley Academy</v>
          </cell>
          <cell r="G156">
            <v>127862</v>
          </cell>
          <cell r="H156">
            <v>158683</v>
          </cell>
          <cell r="I156">
            <v>161344.00000000003</v>
          </cell>
        </row>
        <row r="157">
          <cell r="E157">
            <v>4278</v>
          </cell>
          <cell r="F157" t="str">
            <v>Handsworth Grange Community Sports College</v>
          </cell>
          <cell r="G157">
            <v>115985</v>
          </cell>
          <cell r="H157">
            <v>143774</v>
          </cell>
          <cell r="I157">
            <v>146252.00000000003</v>
          </cell>
        </row>
        <row r="158">
          <cell r="E158">
            <v>4279</v>
          </cell>
          <cell r="F158" t="str">
            <v>Meadowhead School Academy Trust</v>
          </cell>
          <cell r="G158">
            <v>193411</v>
          </cell>
          <cell r="H158">
            <v>240007</v>
          </cell>
          <cell r="I158">
            <v>244027</v>
          </cell>
        </row>
        <row r="159">
          <cell r="E159">
            <v>4280</v>
          </cell>
          <cell r="F159" t="str">
            <v>Fir Vale School</v>
          </cell>
          <cell r="G159">
            <v>150534</v>
          </cell>
          <cell r="H159">
            <v>188421</v>
          </cell>
          <cell r="I159">
            <v>190978</v>
          </cell>
        </row>
        <row r="160">
          <cell r="E160">
            <v>5400</v>
          </cell>
          <cell r="F160" t="str">
            <v>Notre Dame High School</v>
          </cell>
          <cell r="G160">
            <v>110700</v>
          </cell>
          <cell r="H160">
            <v>136427</v>
          </cell>
          <cell r="I160">
            <v>139077.00000000003</v>
          </cell>
        </row>
        <row r="161">
          <cell r="E161">
            <v>5401</v>
          </cell>
          <cell r="F161" t="str">
            <v>All Saints' Catholic High School</v>
          </cell>
          <cell r="G161">
            <v>117399</v>
          </cell>
          <cell r="H161">
            <v>145301</v>
          </cell>
          <cell r="I161">
            <v>147889</v>
          </cell>
        </row>
        <row r="162">
          <cell r="E162">
            <v>6905</v>
          </cell>
          <cell r="F162" t="str">
            <v>Sheffield Park Academy</v>
          </cell>
          <cell r="G162">
            <v>143322</v>
          </cell>
          <cell r="H162">
            <v>178881</v>
          </cell>
          <cell r="I162">
            <v>181499</v>
          </cell>
        </row>
        <row r="163">
          <cell r="E163">
            <v>6906</v>
          </cell>
          <cell r="F163" t="str">
            <v>Sheffield Springs Academy</v>
          </cell>
          <cell r="G163">
            <v>143953</v>
          </cell>
          <cell r="H163">
            <v>179720</v>
          </cell>
          <cell r="I163">
            <v>182331</v>
          </cell>
        </row>
        <row r="164">
          <cell r="E164">
            <v>6907</v>
          </cell>
          <cell r="F164" t="str">
            <v>Parkwood E-ACT Academy</v>
          </cell>
          <cell r="G164">
            <v>105663</v>
          </cell>
          <cell r="H164">
            <v>131643</v>
          </cell>
          <cell r="I164">
            <v>133663.99999999997</v>
          </cell>
        </row>
        <row r="166">
          <cell r="E166">
            <v>4014</v>
          </cell>
          <cell r="F166" t="str">
            <v>Astrea Academy Sheffield</v>
          </cell>
          <cell r="G166">
            <v>123460</v>
          </cell>
          <cell r="H166">
            <v>153316</v>
          </cell>
          <cell r="I166">
            <v>156023</v>
          </cell>
        </row>
        <row r="167">
          <cell r="E167">
            <v>4225</v>
          </cell>
          <cell r="F167" t="str">
            <v>Hinde House 2-16 Academy</v>
          </cell>
          <cell r="G167">
            <v>156651</v>
          </cell>
          <cell r="H167">
            <v>194120</v>
          </cell>
          <cell r="I167">
            <v>197660</v>
          </cell>
        </row>
        <row r="168">
          <cell r="E168">
            <v>4005</v>
          </cell>
          <cell r="F168" t="str">
            <v>Oasis Academy Don Valley</v>
          </cell>
          <cell r="G168">
            <v>125067</v>
          </cell>
          <cell r="H168">
            <v>154899</v>
          </cell>
          <cell r="I168">
            <v>157827</v>
          </cell>
        </row>
        <row r="169">
          <cell r="G169">
            <v>7491745</v>
          </cell>
          <cell r="H169">
            <v>9190820</v>
          </cell>
          <cell r="I169">
            <v>9398890</v>
          </cell>
        </row>
        <row r="172">
          <cell r="F172" t="str">
            <v>Primary</v>
          </cell>
          <cell r="G172">
            <v>3749580</v>
          </cell>
          <cell r="H172">
            <v>4549926</v>
          </cell>
          <cell r="I172">
            <v>4678325</v>
          </cell>
        </row>
        <row r="173">
          <cell r="F173" t="str">
            <v>3-16 Pri</v>
          </cell>
          <cell r="G173">
            <v>94348.004424778774</v>
          </cell>
          <cell r="H173">
            <v>114541.70353982301</v>
          </cell>
          <cell r="I173">
            <v>118004.91150442479</v>
          </cell>
        </row>
        <row r="174">
          <cell r="F174" t="str">
            <v>Total Primary</v>
          </cell>
          <cell r="G174">
            <v>3843928.0044247787</v>
          </cell>
          <cell r="H174">
            <v>4664467.7035398232</v>
          </cell>
          <cell r="I174">
            <v>4796329.9115044251</v>
          </cell>
        </row>
        <row r="176">
          <cell r="F176" t="str">
            <v>Secondary</v>
          </cell>
          <cell r="G176">
            <v>3336987</v>
          </cell>
          <cell r="H176">
            <v>4138559</v>
          </cell>
          <cell r="I176">
            <v>4209055</v>
          </cell>
        </row>
        <row r="177">
          <cell r="F177" t="str">
            <v>3-16 Sec</v>
          </cell>
          <cell r="G177">
            <v>310829</v>
          </cell>
          <cell r="H177">
            <v>387792.5</v>
          </cell>
          <cell r="I177">
            <v>393505</v>
          </cell>
        </row>
        <row r="178">
          <cell r="F178" t="str">
            <v>Total Secondary</v>
          </cell>
          <cell r="G178">
            <v>3647816</v>
          </cell>
          <cell r="H178">
            <v>4526351.5</v>
          </cell>
          <cell r="I178">
            <v>4602560</v>
          </cell>
        </row>
        <row r="180">
          <cell r="G180">
            <v>7491744.0044247787</v>
          </cell>
          <cell r="H180">
            <v>9190819.2035398223</v>
          </cell>
          <cell r="I180">
            <v>9398889.9115044251</v>
          </cell>
        </row>
        <row r="181">
          <cell r="G181">
            <v>-0.99557522125542164</v>
          </cell>
          <cell r="H181">
            <v>-0.79646017774939537</v>
          </cell>
          <cell r="I181">
            <v>-8.849557489156723E-2</v>
          </cell>
        </row>
        <row r="183">
          <cell r="E183">
            <v>4014</v>
          </cell>
          <cell r="F183" t="str">
            <v>Astrea 3-16 Academy - Pri</v>
          </cell>
          <cell r="G183">
            <v>23517.004424778766</v>
          </cell>
          <cell r="H183">
            <v>28556.703539823015</v>
          </cell>
          <cell r="I183">
            <v>29450.911504424785</v>
          </cell>
        </row>
        <row r="184">
          <cell r="E184">
            <v>4014</v>
          </cell>
          <cell r="F184" t="str">
            <v>Astrea 3-16 Academy - Sec</v>
          </cell>
          <cell r="G184">
            <v>99943.000000000029</v>
          </cell>
          <cell r="H184">
            <v>124759.00000000003</v>
          </cell>
          <cell r="I184">
            <v>126572.00000000003</v>
          </cell>
        </row>
        <row r="185">
          <cell r="G185">
            <v>123460.0044247788</v>
          </cell>
          <cell r="H185">
            <v>153315.70353982304</v>
          </cell>
          <cell r="I185">
            <v>156022.91150442482</v>
          </cell>
        </row>
        <row r="187">
          <cell r="E187">
            <v>4225</v>
          </cell>
          <cell r="F187" t="str">
            <v>Hinde House 3-16 - Pri</v>
          </cell>
          <cell r="G187">
            <v>35416</v>
          </cell>
          <cell r="H187">
            <v>42990</v>
          </cell>
          <cell r="I187">
            <v>44260</v>
          </cell>
        </row>
        <row r="188">
          <cell r="E188">
            <v>4225</v>
          </cell>
          <cell r="F188" t="str">
            <v>Hinde House 3-16 - Sec</v>
          </cell>
          <cell r="G188">
            <v>121234.5</v>
          </cell>
          <cell r="H188">
            <v>151130</v>
          </cell>
          <cell r="I188">
            <v>153400</v>
          </cell>
        </row>
        <row r="189">
          <cell r="G189">
            <v>156650.5</v>
          </cell>
          <cell r="H189">
            <v>194120</v>
          </cell>
          <cell r="I189">
            <v>197660</v>
          </cell>
        </row>
        <row r="191">
          <cell r="E191">
            <v>4005</v>
          </cell>
          <cell r="F191" t="str">
            <v>Oasis Academy Don Valley</v>
          </cell>
          <cell r="G191">
            <v>35415</v>
          </cell>
          <cell r="H191">
            <v>42995</v>
          </cell>
          <cell r="I191">
            <v>44294</v>
          </cell>
        </row>
        <row r="192">
          <cell r="E192">
            <v>4005</v>
          </cell>
          <cell r="F192" t="str">
            <v>Oasis Academy Don Valley</v>
          </cell>
          <cell r="G192">
            <v>89651.5</v>
          </cell>
          <cell r="H192">
            <v>111903.5</v>
          </cell>
          <cell r="I192">
            <v>157827</v>
          </cell>
        </row>
        <row r="193">
          <cell r="G193">
            <v>125066.5</v>
          </cell>
          <cell r="H193">
            <v>154898.5</v>
          </cell>
          <cell r="I193">
            <v>202121</v>
          </cell>
        </row>
      </sheetData>
      <sheetData sheetId="31"/>
      <sheetData sheetId="32"/>
      <sheetData sheetId="33"/>
      <sheetData sheetId="34">
        <row r="1">
          <cell r="D1" t="str">
            <v>Indicative School Budget Shares - 2025-26</v>
          </cell>
          <cell r="Z1">
            <v>45729.438114930555</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G3" t="str">
            <v>PUPIL LED FUNDING</v>
          </cell>
          <cell r="N3" t="str">
            <v>Primary</v>
          </cell>
        </row>
        <row r="4">
          <cell r="H4" t="str">
            <v>Deprivation</v>
          </cell>
          <cell r="N4">
            <v>147100</v>
          </cell>
          <cell r="V4" t="str">
            <v>*APT balanced off with HH PFI - remove b4 running macros</v>
          </cell>
          <cell r="Z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25-26</v>
          </cell>
          <cell r="Z5" t="str">
            <v>TOTAL Budget Share</v>
          </cell>
        </row>
        <row r="6">
          <cell r="F6" t="str">
            <v>FTE</v>
          </cell>
          <cell r="G6" t="str">
            <v>£</v>
          </cell>
          <cell r="H6" t="str">
            <v>£</v>
          </cell>
          <cell r="J6" t="str">
            <v>£</v>
          </cell>
          <cell r="K6" t="str">
            <v>£</v>
          </cell>
          <cell r="L6" t="str">
            <v>£</v>
          </cell>
          <cell r="M6" t="str">
            <v>£</v>
          </cell>
          <cell r="N6" t="str">
            <v>£</v>
          </cell>
          <cell r="O6" t="str">
            <v>£</v>
          </cell>
          <cell r="Q6" t="str">
            <v>£</v>
          </cell>
          <cell r="S6" t="str">
            <v>£</v>
          </cell>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9">
          <cell r="D9">
            <v>2001</v>
          </cell>
          <cell r="E9" t="str">
            <v>Abbey Lane Primary School</v>
          </cell>
          <cell r="F9">
            <v>534</v>
          </cell>
          <cell r="G9">
            <v>2054298</v>
          </cell>
          <cell r="H9">
            <v>37424.700000000026</v>
          </cell>
          <cell r="I9">
            <v>81854.600000000064</v>
          </cell>
          <cell r="J9">
            <v>60034.430000000066</v>
          </cell>
          <cell r="K9">
            <v>149912.76126217531</v>
          </cell>
          <cell r="L9">
            <v>19944.090909090915</v>
          </cell>
          <cell r="M9">
            <v>2403468.582171266</v>
          </cell>
          <cell r="N9">
            <v>147100</v>
          </cell>
          <cell r="O9">
            <v>2856.4000000000051</v>
          </cell>
          <cell r="P9">
            <v>92545.017828734024</v>
          </cell>
          <cell r="Q9">
            <v>92545.017828734024</v>
          </cell>
          <cell r="R9">
            <v>0</v>
          </cell>
          <cell r="S9">
            <v>0</v>
          </cell>
          <cell r="T9">
            <v>0</v>
          </cell>
          <cell r="U9">
            <v>0</v>
          </cell>
          <cell r="V9">
            <v>0</v>
          </cell>
          <cell r="W9">
            <v>0</v>
          </cell>
          <cell r="X9">
            <v>0</v>
          </cell>
          <cell r="Y9">
            <v>61698</v>
          </cell>
          <cell r="Z9">
            <v>2707667.9999999995</v>
          </cell>
        </row>
        <row r="10">
          <cell r="D10">
            <v>2046</v>
          </cell>
          <cell r="E10" t="str">
            <v>Abbeyfield Primary Academy</v>
          </cell>
          <cell r="F10">
            <v>392</v>
          </cell>
          <cell r="G10">
            <v>1508024</v>
          </cell>
          <cell r="H10">
            <v>78907.499999999913</v>
          </cell>
          <cell r="I10">
            <v>172584.99999999983</v>
          </cell>
          <cell r="J10">
            <v>141329.29999999996</v>
          </cell>
          <cell r="K10">
            <v>175412.77641277638</v>
          </cell>
          <cell r="L10">
            <v>95961.599999999904</v>
          </cell>
          <cell r="M10">
            <v>2172220.1764127761</v>
          </cell>
          <cell r="N10">
            <v>147100</v>
          </cell>
          <cell r="O10">
            <v>45025.962148337458</v>
          </cell>
          <cell r="P10">
            <v>0</v>
          </cell>
          <cell r="Q10">
            <v>0</v>
          </cell>
          <cell r="R10">
            <v>-14454.508180606266</v>
          </cell>
          <cell r="S10">
            <v>-14454.508180606266</v>
          </cell>
          <cell r="T10">
            <v>0</v>
          </cell>
          <cell r="U10">
            <v>0</v>
          </cell>
          <cell r="V10">
            <v>0</v>
          </cell>
          <cell r="W10">
            <v>0</v>
          </cell>
          <cell r="X10">
            <v>0</v>
          </cell>
          <cell r="Y10">
            <v>6606.6</v>
          </cell>
          <cell r="Z10">
            <v>2356498.2303805072</v>
          </cell>
        </row>
        <row r="11">
          <cell r="D11">
            <v>2048</v>
          </cell>
          <cell r="E11" t="str">
            <v>Acres Hill Community Primary School</v>
          </cell>
          <cell r="F11">
            <v>209</v>
          </cell>
          <cell r="G11">
            <v>804023</v>
          </cell>
          <cell r="H11">
            <v>46442.69999999999</v>
          </cell>
          <cell r="I11">
            <v>102564.79999999993</v>
          </cell>
          <cell r="J11">
            <v>79479.799999999959</v>
          </cell>
          <cell r="K11">
            <v>122804.72264670489</v>
          </cell>
          <cell r="L11">
            <v>41672.154255319103</v>
          </cell>
          <cell r="M11">
            <v>1196987.1769020238</v>
          </cell>
          <cell r="N11">
            <v>147100</v>
          </cell>
          <cell r="O11">
            <v>10093.899999999971</v>
          </cell>
          <cell r="P11">
            <v>0</v>
          </cell>
          <cell r="Q11">
            <v>0</v>
          </cell>
          <cell r="R11">
            <v>-5968.9858386212209</v>
          </cell>
          <cell r="S11">
            <v>-5968.9858386212209</v>
          </cell>
          <cell r="T11">
            <v>0</v>
          </cell>
          <cell r="U11">
            <v>0</v>
          </cell>
          <cell r="V11">
            <v>0</v>
          </cell>
          <cell r="W11">
            <v>0</v>
          </cell>
          <cell r="X11">
            <v>0</v>
          </cell>
          <cell r="Y11">
            <v>4515.95</v>
          </cell>
          <cell r="Z11">
            <v>1352728.0410634023</v>
          </cell>
        </row>
        <row r="12">
          <cell r="D12">
            <v>2342</v>
          </cell>
          <cell r="E12" t="str">
            <v>Angram Bank Primary School</v>
          </cell>
          <cell r="F12">
            <v>187</v>
          </cell>
          <cell r="G12">
            <v>719389</v>
          </cell>
          <cell r="H12">
            <v>38777.399999999972</v>
          </cell>
          <cell r="I12">
            <v>84813.199999999953</v>
          </cell>
          <cell r="J12">
            <v>59375.760000000068</v>
          </cell>
          <cell r="K12">
            <v>61601.473214285717</v>
          </cell>
          <cell r="L12">
            <v>0</v>
          </cell>
          <cell r="M12">
            <v>963956.83321428578</v>
          </cell>
          <cell r="N12">
            <v>147100</v>
          </cell>
          <cell r="O12">
            <v>0</v>
          </cell>
          <cell r="P12">
            <v>0</v>
          </cell>
          <cell r="Q12">
            <v>0</v>
          </cell>
          <cell r="R12">
            <v>0</v>
          </cell>
          <cell r="S12">
            <v>0</v>
          </cell>
          <cell r="T12">
            <v>0</v>
          </cell>
          <cell r="U12">
            <v>0</v>
          </cell>
          <cell r="V12">
            <v>0</v>
          </cell>
          <cell r="W12">
            <v>0</v>
          </cell>
          <cell r="X12">
            <v>0</v>
          </cell>
          <cell r="Y12">
            <v>18712</v>
          </cell>
          <cell r="Z12">
            <v>1129768.8332142858</v>
          </cell>
        </row>
        <row r="13">
          <cell r="D13">
            <v>2343</v>
          </cell>
          <cell r="E13" t="str">
            <v>Anns Grove Primary School</v>
          </cell>
          <cell r="F13">
            <v>372</v>
          </cell>
          <cell r="G13">
            <v>1431084</v>
          </cell>
          <cell r="H13">
            <v>58617.000000000022</v>
          </cell>
          <cell r="I13">
            <v>128206.00000000006</v>
          </cell>
          <cell r="J13">
            <v>120812.49999999993</v>
          </cell>
          <cell r="K13">
            <v>151272.89456793453</v>
          </cell>
          <cell r="L13">
            <v>49343.31210191072</v>
          </cell>
          <cell r="M13">
            <v>1939335.7066698454</v>
          </cell>
          <cell r="N13">
            <v>147100</v>
          </cell>
          <cell r="O13">
            <v>0</v>
          </cell>
          <cell r="P13">
            <v>0</v>
          </cell>
          <cell r="Q13">
            <v>0</v>
          </cell>
          <cell r="R13">
            <v>0</v>
          </cell>
          <cell r="S13">
            <v>0</v>
          </cell>
          <cell r="T13">
            <v>0</v>
          </cell>
          <cell r="U13">
            <v>0</v>
          </cell>
          <cell r="V13">
            <v>0</v>
          </cell>
          <cell r="W13">
            <v>0</v>
          </cell>
          <cell r="X13">
            <v>0</v>
          </cell>
          <cell r="Y13">
            <v>10428.6</v>
          </cell>
          <cell r="Z13">
            <v>2096864.3066698455</v>
          </cell>
        </row>
        <row r="14">
          <cell r="D14">
            <v>3429</v>
          </cell>
          <cell r="E14" t="str">
            <v>Arbourthorne Community Primary School</v>
          </cell>
          <cell r="F14">
            <v>419</v>
          </cell>
          <cell r="G14">
            <v>1611893</v>
          </cell>
          <cell r="H14">
            <v>129859.20000000004</v>
          </cell>
          <cell r="I14">
            <v>284025.60000000015</v>
          </cell>
          <cell r="J14">
            <v>216681.97999999981</v>
          </cell>
          <cell r="K14">
            <v>299476.81284962845</v>
          </cell>
          <cell r="L14">
            <v>44444.345403899788</v>
          </cell>
          <cell r="M14">
            <v>2586380.938253528</v>
          </cell>
          <cell r="N14">
            <v>147100</v>
          </cell>
          <cell r="O14">
            <v>1794.9000000000201</v>
          </cell>
          <cell r="P14">
            <v>0</v>
          </cell>
          <cell r="Q14">
            <v>0</v>
          </cell>
          <cell r="R14">
            <v>0</v>
          </cell>
          <cell r="S14">
            <v>0</v>
          </cell>
          <cell r="T14">
            <v>0</v>
          </cell>
          <cell r="U14">
            <v>0</v>
          </cell>
          <cell r="V14">
            <v>0</v>
          </cell>
          <cell r="W14">
            <v>0</v>
          </cell>
          <cell r="X14">
            <v>0</v>
          </cell>
          <cell r="Y14">
            <v>64974</v>
          </cell>
          <cell r="Z14">
            <v>2800249.8382535283</v>
          </cell>
        </row>
        <row r="15">
          <cell r="D15">
            <v>2340</v>
          </cell>
          <cell r="E15" t="str">
            <v>Athelstan Primary School</v>
          </cell>
          <cell r="F15">
            <v>606</v>
          </cell>
          <cell r="G15">
            <v>2331282</v>
          </cell>
          <cell r="H15">
            <v>87474.599999999962</v>
          </cell>
          <cell r="I15">
            <v>191322.79999999993</v>
          </cell>
          <cell r="J15">
            <v>153585.23999999987</v>
          </cell>
          <cell r="K15">
            <v>206814.3931803492</v>
          </cell>
          <cell r="L15">
            <v>35653.376865671649</v>
          </cell>
          <cell r="M15">
            <v>3006132.4100460205</v>
          </cell>
          <cell r="N15">
            <v>147100</v>
          </cell>
          <cell r="O15">
            <v>617.60000000002753</v>
          </cell>
          <cell r="P15">
            <v>0</v>
          </cell>
          <cell r="Q15">
            <v>0</v>
          </cell>
          <cell r="R15">
            <v>0</v>
          </cell>
          <cell r="S15">
            <v>0</v>
          </cell>
          <cell r="T15">
            <v>0</v>
          </cell>
          <cell r="U15">
            <v>0</v>
          </cell>
          <cell r="V15">
            <v>0</v>
          </cell>
          <cell r="W15">
            <v>0</v>
          </cell>
          <cell r="X15">
            <v>0</v>
          </cell>
          <cell r="Y15">
            <v>49140</v>
          </cell>
          <cell r="Z15">
            <v>3202990.0100460202</v>
          </cell>
        </row>
        <row r="16">
          <cell r="D16">
            <v>2281</v>
          </cell>
          <cell r="E16" t="str">
            <v>Ballifield Primary School</v>
          </cell>
          <cell r="F16">
            <v>413</v>
          </cell>
          <cell r="G16">
            <v>1588811</v>
          </cell>
          <cell r="H16">
            <v>32464.799999999934</v>
          </cell>
          <cell r="I16">
            <v>71006.399999999863</v>
          </cell>
          <cell r="J16">
            <v>50506.89000000005</v>
          </cell>
          <cell r="K16">
            <v>164154.50994318185</v>
          </cell>
          <cell r="L16">
            <v>11106.666666666679</v>
          </cell>
          <cell r="M16">
            <v>1918050.2666098487</v>
          </cell>
          <cell r="N16">
            <v>147100</v>
          </cell>
          <cell r="O16">
            <v>0</v>
          </cell>
          <cell r="P16">
            <v>0</v>
          </cell>
          <cell r="Q16">
            <v>0</v>
          </cell>
          <cell r="R16">
            <v>0</v>
          </cell>
          <cell r="S16">
            <v>0</v>
          </cell>
          <cell r="T16">
            <v>0</v>
          </cell>
          <cell r="U16">
            <v>0</v>
          </cell>
          <cell r="V16">
            <v>0</v>
          </cell>
          <cell r="W16">
            <v>0</v>
          </cell>
          <cell r="X16">
            <v>0</v>
          </cell>
          <cell r="Y16">
            <v>30576</v>
          </cell>
          <cell r="Z16">
            <v>2095726.2666098487</v>
          </cell>
        </row>
        <row r="17">
          <cell r="D17">
            <v>2052</v>
          </cell>
          <cell r="E17" t="str">
            <v>Bankwood Community Primary School</v>
          </cell>
          <cell r="F17">
            <v>366</v>
          </cell>
          <cell r="G17">
            <v>1408002</v>
          </cell>
          <cell r="H17">
            <v>114528.59999999995</v>
          </cell>
          <cell r="I17">
            <v>250494.7999999999</v>
          </cell>
          <cell r="J17">
            <v>223822.27000000005</v>
          </cell>
          <cell r="K17">
            <v>209328.23376623375</v>
          </cell>
          <cell r="L17">
            <v>49643.617021276536</v>
          </cell>
          <cell r="M17">
            <v>2255819.5207875101</v>
          </cell>
          <cell r="N17">
            <v>147100</v>
          </cell>
          <cell r="O17">
            <v>11618.600000000008</v>
          </cell>
          <cell r="P17">
            <v>0</v>
          </cell>
          <cell r="Q17">
            <v>0</v>
          </cell>
          <cell r="R17">
            <v>0</v>
          </cell>
          <cell r="S17">
            <v>0</v>
          </cell>
          <cell r="T17">
            <v>0</v>
          </cell>
          <cell r="U17">
            <v>0</v>
          </cell>
          <cell r="V17">
            <v>0</v>
          </cell>
          <cell r="W17">
            <v>0</v>
          </cell>
          <cell r="X17">
            <v>0</v>
          </cell>
          <cell r="Y17">
            <v>6715.8</v>
          </cell>
          <cell r="Z17">
            <v>2421253.9207875095</v>
          </cell>
        </row>
        <row r="18">
          <cell r="D18">
            <v>2274</v>
          </cell>
          <cell r="E18" t="str">
            <v>Beck Primary School</v>
          </cell>
          <cell r="F18">
            <v>612</v>
          </cell>
          <cell r="G18">
            <v>2354364</v>
          </cell>
          <cell r="H18">
            <v>150600.59999999998</v>
          </cell>
          <cell r="I18">
            <v>331363.19999999984</v>
          </cell>
          <cell r="J18">
            <v>318589.95999999985</v>
          </cell>
          <cell r="K18">
            <v>321936.25730994146</v>
          </cell>
          <cell r="L18">
            <v>44574.576271186554</v>
          </cell>
          <cell r="M18">
            <v>3521428.5935811279</v>
          </cell>
          <cell r="N18">
            <v>147100</v>
          </cell>
          <cell r="O18">
            <v>0</v>
          </cell>
          <cell r="P18">
            <v>0</v>
          </cell>
          <cell r="Q18">
            <v>0</v>
          </cell>
          <cell r="R18">
            <v>0</v>
          </cell>
          <cell r="S18">
            <v>0</v>
          </cell>
          <cell r="T18">
            <v>0</v>
          </cell>
          <cell r="U18">
            <v>0</v>
          </cell>
          <cell r="V18">
            <v>0</v>
          </cell>
          <cell r="W18">
            <v>0</v>
          </cell>
          <cell r="X18">
            <v>0</v>
          </cell>
          <cell r="Y18">
            <v>12885.6</v>
          </cell>
          <cell r="Z18">
            <v>3681414.1935811276</v>
          </cell>
        </row>
        <row r="19">
          <cell r="D19">
            <v>2241</v>
          </cell>
          <cell r="E19" t="str">
            <v>Beighton Nursery Infant School</v>
          </cell>
          <cell r="F19">
            <v>219</v>
          </cell>
          <cell r="G19">
            <v>842493</v>
          </cell>
          <cell r="H19">
            <v>17585.100000000006</v>
          </cell>
          <cell r="I19">
            <v>38461.800000000017</v>
          </cell>
          <cell r="J19">
            <v>20954.24000000002</v>
          </cell>
          <cell r="K19">
            <v>53819.607843137237</v>
          </cell>
          <cell r="L19">
            <v>5011.7307692307741</v>
          </cell>
          <cell r="M19">
            <v>978325.478612368</v>
          </cell>
          <cell r="N19">
            <v>147100</v>
          </cell>
          <cell r="O19">
            <v>0</v>
          </cell>
          <cell r="P19">
            <v>0</v>
          </cell>
          <cell r="Q19">
            <v>0</v>
          </cell>
          <cell r="R19">
            <v>0</v>
          </cell>
          <cell r="S19">
            <v>0</v>
          </cell>
          <cell r="T19">
            <v>5936.2805913861566</v>
          </cell>
          <cell r="U19">
            <v>5936.2805913861566</v>
          </cell>
          <cell r="V19">
            <v>0</v>
          </cell>
          <cell r="W19">
            <v>0</v>
          </cell>
          <cell r="X19">
            <v>0</v>
          </cell>
          <cell r="Y19">
            <v>29211</v>
          </cell>
          <cell r="Z19">
            <v>1160572.7592037546</v>
          </cell>
        </row>
        <row r="20">
          <cell r="D20">
            <v>2353</v>
          </cell>
          <cell r="E20" t="str">
            <v>Birley Primary Academy</v>
          </cell>
          <cell r="F20">
            <v>510</v>
          </cell>
          <cell r="G20">
            <v>1961970</v>
          </cell>
          <cell r="H20">
            <v>67184.099999999977</v>
          </cell>
          <cell r="I20">
            <v>146943.79999999999</v>
          </cell>
          <cell r="J20">
            <v>81776.039999999994</v>
          </cell>
          <cell r="K20">
            <v>161940.26780104492</v>
          </cell>
          <cell r="L20">
            <v>9546.7415730337161</v>
          </cell>
          <cell r="M20">
            <v>2429360.9493740788</v>
          </cell>
          <cell r="N20">
            <v>147100</v>
          </cell>
          <cell r="O20">
            <v>0</v>
          </cell>
          <cell r="P20">
            <v>0</v>
          </cell>
          <cell r="Q20">
            <v>0</v>
          </cell>
          <cell r="R20">
            <v>0</v>
          </cell>
          <cell r="S20">
            <v>0</v>
          </cell>
          <cell r="T20">
            <v>0</v>
          </cell>
          <cell r="U20">
            <v>0</v>
          </cell>
          <cell r="V20">
            <v>0</v>
          </cell>
          <cell r="W20">
            <v>0</v>
          </cell>
          <cell r="X20">
            <v>0</v>
          </cell>
          <cell r="Y20">
            <v>35763</v>
          </cell>
          <cell r="Z20">
            <v>2612223.9493740788</v>
          </cell>
        </row>
        <row r="21">
          <cell r="D21">
            <v>2323</v>
          </cell>
          <cell r="E21" t="str">
            <v>Birley Spa Primary Academy</v>
          </cell>
          <cell r="F21">
            <v>293</v>
          </cell>
          <cell r="G21">
            <v>1127171</v>
          </cell>
          <cell r="H21">
            <v>55460.699999999939</v>
          </cell>
          <cell r="I21">
            <v>122288.80000000005</v>
          </cell>
          <cell r="J21">
            <v>96155.830000000031</v>
          </cell>
          <cell r="K21">
            <v>104345.89768339768</v>
          </cell>
          <cell r="L21">
            <v>6553.9473684210507</v>
          </cell>
          <cell r="M21">
            <v>1511976.1750518188</v>
          </cell>
          <cell r="N21">
            <v>147100</v>
          </cell>
          <cell r="O21">
            <v>3300.300000000012</v>
          </cell>
          <cell r="P21">
            <v>0</v>
          </cell>
          <cell r="Q21">
            <v>0</v>
          </cell>
          <cell r="R21">
            <v>0</v>
          </cell>
          <cell r="S21">
            <v>0</v>
          </cell>
          <cell r="T21">
            <v>0</v>
          </cell>
          <cell r="U21">
            <v>0</v>
          </cell>
          <cell r="V21">
            <v>0</v>
          </cell>
          <cell r="W21">
            <v>0</v>
          </cell>
          <cell r="X21">
            <v>0</v>
          </cell>
          <cell r="Y21">
            <v>10865.4</v>
          </cell>
          <cell r="Z21">
            <v>1673241.8750518186</v>
          </cell>
        </row>
        <row r="22">
          <cell r="D22">
            <v>2328</v>
          </cell>
          <cell r="E22" t="str">
            <v>Bradfield Dungworth Primary School</v>
          </cell>
          <cell r="F22">
            <v>131</v>
          </cell>
          <cell r="G22">
            <v>503957</v>
          </cell>
          <cell r="H22">
            <v>4508.9999999999982</v>
          </cell>
          <cell r="I22">
            <v>9861.9999999999964</v>
          </cell>
          <cell r="J22">
            <v>1845.8000000000002</v>
          </cell>
          <cell r="K22">
            <v>29140.668457648557</v>
          </cell>
          <cell r="L22">
            <v>1343.8793103448254</v>
          </cell>
          <cell r="M22">
            <v>550658.34776799334</v>
          </cell>
          <cell r="N22">
            <v>147100</v>
          </cell>
          <cell r="O22">
            <v>0</v>
          </cell>
          <cell r="P22">
            <v>0</v>
          </cell>
          <cell r="Q22">
            <v>0</v>
          </cell>
          <cell r="R22">
            <v>0</v>
          </cell>
          <cell r="S22">
            <v>0</v>
          </cell>
          <cell r="T22">
            <v>0</v>
          </cell>
          <cell r="U22">
            <v>0</v>
          </cell>
          <cell r="V22">
            <v>0</v>
          </cell>
          <cell r="W22">
            <v>0</v>
          </cell>
          <cell r="X22">
            <v>14407.476635514007</v>
          </cell>
          <cell r="Y22">
            <v>3517.95</v>
          </cell>
          <cell r="Z22">
            <v>715683.77440350736</v>
          </cell>
        </row>
        <row r="23">
          <cell r="D23">
            <v>2233</v>
          </cell>
          <cell r="E23" t="str">
            <v>Bradway Primary School</v>
          </cell>
          <cell r="F23">
            <v>404</v>
          </cell>
          <cell r="G23">
            <v>1554188</v>
          </cell>
          <cell r="H23">
            <v>27955.799999999912</v>
          </cell>
          <cell r="I23">
            <v>63116.799999999836</v>
          </cell>
          <cell r="J23">
            <v>46928.77999999997</v>
          </cell>
          <cell r="K23">
            <v>134969.39843671452</v>
          </cell>
          <cell r="L23">
            <v>9533.4844192634573</v>
          </cell>
          <cell r="M23">
            <v>1836692.2628559775</v>
          </cell>
          <cell r="N23">
            <v>147100</v>
          </cell>
          <cell r="O23">
            <v>0</v>
          </cell>
          <cell r="P23">
            <v>18027.737144022354</v>
          </cell>
          <cell r="Q23">
            <v>18027.737144022354</v>
          </cell>
          <cell r="R23">
            <v>0</v>
          </cell>
          <cell r="S23">
            <v>0</v>
          </cell>
          <cell r="T23">
            <v>0</v>
          </cell>
          <cell r="U23">
            <v>0</v>
          </cell>
          <cell r="V23">
            <v>0</v>
          </cell>
          <cell r="W23">
            <v>0</v>
          </cell>
          <cell r="X23">
            <v>0</v>
          </cell>
          <cell r="Y23">
            <v>29757</v>
          </cell>
          <cell r="Z23">
            <v>2031576.9999999998</v>
          </cell>
        </row>
        <row r="24">
          <cell r="D24">
            <v>2014</v>
          </cell>
          <cell r="E24" t="str">
            <v>Brightside Nursery and Infant School</v>
          </cell>
          <cell r="F24">
            <v>169</v>
          </cell>
          <cell r="G24">
            <v>650143</v>
          </cell>
          <cell r="H24">
            <v>25701.300000000021</v>
          </cell>
          <cell r="I24">
            <v>56213.400000000052</v>
          </cell>
          <cell r="J24">
            <v>55693.63999999997</v>
          </cell>
          <cell r="K24">
            <v>80158.715596330294</v>
          </cell>
          <cell r="L24">
            <v>58731.238938053102</v>
          </cell>
          <cell r="M24">
            <v>926641.29453438357</v>
          </cell>
          <cell r="N24">
            <v>147100</v>
          </cell>
          <cell r="O24">
            <v>0</v>
          </cell>
          <cell r="P24">
            <v>0</v>
          </cell>
          <cell r="Q24">
            <v>0</v>
          </cell>
          <cell r="R24">
            <v>0</v>
          </cell>
          <cell r="S24">
            <v>0</v>
          </cell>
          <cell r="T24">
            <v>0</v>
          </cell>
          <cell r="U24">
            <v>0</v>
          </cell>
          <cell r="V24">
            <v>0</v>
          </cell>
          <cell r="W24">
            <v>0</v>
          </cell>
          <cell r="X24">
            <v>0</v>
          </cell>
          <cell r="Y24">
            <v>18213.5</v>
          </cell>
          <cell r="Z24">
            <v>1091954.7945343836</v>
          </cell>
        </row>
        <row r="25">
          <cell r="D25">
            <v>2246</v>
          </cell>
          <cell r="E25" t="str">
            <v>Brook House Junior</v>
          </cell>
          <cell r="F25">
            <v>324</v>
          </cell>
          <cell r="G25">
            <v>1246428</v>
          </cell>
          <cell r="H25">
            <v>30661.200000000063</v>
          </cell>
          <cell r="I25">
            <v>67061.600000000137</v>
          </cell>
          <cell r="J25">
            <v>29585.96944099378</v>
          </cell>
          <cell r="K25">
            <v>86339.352924816863</v>
          </cell>
          <cell r="L25">
            <v>2975</v>
          </cell>
          <cell r="M25">
            <v>1463051.1223658107</v>
          </cell>
          <cell r="N25">
            <v>147100</v>
          </cell>
          <cell r="O25">
            <v>0</v>
          </cell>
          <cell r="P25">
            <v>0</v>
          </cell>
          <cell r="Q25">
            <v>0</v>
          </cell>
          <cell r="R25">
            <v>0</v>
          </cell>
          <cell r="S25">
            <v>0</v>
          </cell>
          <cell r="T25">
            <v>0</v>
          </cell>
          <cell r="U25">
            <v>0</v>
          </cell>
          <cell r="V25">
            <v>0</v>
          </cell>
          <cell r="W25">
            <v>0</v>
          </cell>
          <cell r="X25">
            <v>0</v>
          </cell>
          <cell r="Y25">
            <v>6770.4</v>
          </cell>
          <cell r="Z25">
            <v>1616921.5223658106</v>
          </cell>
        </row>
        <row r="26">
          <cell r="D26">
            <v>5204</v>
          </cell>
          <cell r="E26" t="str">
            <v>Broomhill Infant School</v>
          </cell>
          <cell r="F26">
            <v>109</v>
          </cell>
          <cell r="G26">
            <v>419323</v>
          </cell>
          <cell r="H26">
            <v>6312.5999999999958</v>
          </cell>
          <cell r="I26">
            <v>13806.799999999992</v>
          </cell>
          <cell r="J26">
            <v>11030.44000000001</v>
          </cell>
          <cell r="K26">
            <v>40835.507246376845</v>
          </cell>
          <cell r="L26">
            <v>23987.465753424647</v>
          </cell>
          <cell r="M26">
            <v>515295.81299980142</v>
          </cell>
          <cell r="N26">
            <v>147100</v>
          </cell>
          <cell r="O26">
            <v>0</v>
          </cell>
          <cell r="P26">
            <v>0</v>
          </cell>
          <cell r="Q26">
            <v>0</v>
          </cell>
          <cell r="R26">
            <v>0</v>
          </cell>
          <cell r="S26">
            <v>0</v>
          </cell>
          <cell r="T26">
            <v>5745.3215320549953</v>
          </cell>
          <cell r="U26">
            <v>5745.3215320549953</v>
          </cell>
          <cell r="V26">
            <v>0</v>
          </cell>
          <cell r="W26">
            <v>0</v>
          </cell>
          <cell r="X26">
            <v>0</v>
          </cell>
          <cell r="Y26">
            <v>2070.85</v>
          </cell>
          <cell r="Z26">
            <v>670211.98453185661</v>
          </cell>
        </row>
        <row r="27">
          <cell r="D27">
            <v>2325</v>
          </cell>
          <cell r="E27" t="str">
            <v>Brunswick Community Primary School</v>
          </cell>
          <cell r="F27">
            <v>415</v>
          </cell>
          <cell r="G27">
            <v>1596505</v>
          </cell>
          <cell r="H27">
            <v>67634.999999999971</v>
          </cell>
          <cell r="I27">
            <v>147929.99999999994</v>
          </cell>
          <cell r="J27">
            <v>102943.51999999993</v>
          </cell>
          <cell r="K27">
            <v>168570.23991917862</v>
          </cell>
          <cell r="L27">
            <v>5548.8764044943946</v>
          </cell>
          <cell r="M27">
            <v>2089132.636323673</v>
          </cell>
          <cell r="N27">
            <v>147100</v>
          </cell>
          <cell r="O27">
            <v>0</v>
          </cell>
          <cell r="P27">
            <v>0</v>
          </cell>
          <cell r="Q27">
            <v>0</v>
          </cell>
          <cell r="R27">
            <v>0</v>
          </cell>
          <cell r="S27">
            <v>0</v>
          </cell>
          <cell r="T27">
            <v>0</v>
          </cell>
          <cell r="U27">
            <v>0</v>
          </cell>
          <cell r="V27">
            <v>0</v>
          </cell>
          <cell r="W27">
            <v>0</v>
          </cell>
          <cell r="X27">
            <v>0</v>
          </cell>
          <cell r="Y27">
            <v>36309</v>
          </cell>
          <cell r="Z27">
            <v>2272541.6363236727</v>
          </cell>
        </row>
        <row r="28">
          <cell r="D28">
            <v>2095</v>
          </cell>
          <cell r="E28" t="str">
            <v>Byron Wood Primary Academy</v>
          </cell>
          <cell r="F28">
            <v>403</v>
          </cell>
          <cell r="G28">
            <v>1550341</v>
          </cell>
          <cell r="H28">
            <v>91532.700000000041</v>
          </cell>
          <cell r="I28">
            <v>205129.60000000018</v>
          </cell>
          <cell r="J28">
            <v>178150.64000000007</v>
          </cell>
          <cell r="K28">
            <v>179884.57341269852</v>
          </cell>
          <cell r="L28">
            <v>99389.144927536123</v>
          </cell>
          <cell r="M28">
            <v>2304427.6583402348</v>
          </cell>
          <cell r="N28">
            <v>147100</v>
          </cell>
          <cell r="O28">
            <v>11492.717910447744</v>
          </cell>
          <cell r="P28">
            <v>0</v>
          </cell>
          <cell r="Q28">
            <v>0</v>
          </cell>
          <cell r="R28">
            <v>-7203.8708759138262</v>
          </cell>
          <cell r="S28">
            <v>-7203.8708759138262</v>
          </cell>
          <cell r="T28">
            <v>0</v>
          </cell>
          <cell r="U28">
            <v>0</v>
          </cell>
          <cell r="V28">
            <v>0</v>
          </cell>
          <cell r="W28">
            <v>0</v>
          </cell>
          <cell r="X28">
            <v>0</v>
          </cell>
          <cell r="Y28">
            <v>15943.2</v>
          </cell>
          <cell r="Z28">
            <v>2471759.7053747694</v>
          </cell>
        </row>
        <row r="29">
          <cell r="D29">
            <v>2344</v>
          </cell>
          <cell r="E29" t="str">
            <v>Carfield Primary School</v>
          </cell>
          <cell r="F29">
            <v>536</v>
          </cell>
          <cell r="G29">
            <v>2061992</v>
          </cell>
          <cell r="H29">
            <v>59518.800000000025</v>
          </cell>
          <cell r="I29">
            <v>130178.40000000007</v>
          </cell>
          <cell r="J29">
            <v>110205.98000000001</v>
          </cell>
          <cell r="K29">
            <v>184023.0555883396</v>
          </cell>
          <cell r="L29">
            <v>36332.658227847976</v>
          </cell>
          <cell r="M29">
            <v>2582250.893816187</v>
          </cell>
          <cell r="N29">
            <v>147100</v>
          </cell>
          <cell r="O29">
            <v>10460.599999999984</v>
          </cell>
          <cell r="P29">
            <v>0</v>
          </cell>
          <cell r="Q29">
            <v>0</v>
          </cell>
          <cell r="R29">
            <v>0</v>
          </cell>
          <cell r="S29">
            <v>0</v>
          </cell>
          <cell r="T29">
            <v>0</v>
          </cell>
          <cell r="U29">
            <v>0</v>
          </cell>
          <cell r="V29">
            <v>0</v>
          </cell>
          <cell r="W29">
            <v>0</v>
          </cell>
          <cell r="X29">
            <v>0</v>
          </cell>
          <cell r="Y29">
            <v>44499</v>
          </cell>
          <cell r="Z29">
            <v>2784310.4938161867</v>
          </cell>
        </row>
        <row r="30">
          <cell r="D30">
            <v>2023</v>
          </cell>
          <cell r="E30" t="str">
            <v>Carter Knowle Junior School</v>
          </cell>
          <cell r="F30">
            <v>235</v>
          </cell>
          <cell r="G30">
            <v>904045</v>
          </cell>
          <cell r="H30">
            <v>16232.399999999983</v>
          </cell>
          <cell r="I30">
            <v>35503.199999999968</v>
          </cell>
          <cell r="J30">
            <v>8298.9600000000064</v>
          </cell>
          <cell r="K30">
            <v>54154.850231169577</v>
          </cell>
          <cell r="L30">
            <v>4760.0000000000055</v>
          </cell>
          <cell r="M30">
            <v>1022994.4102311695</v>
          </cell>
          <cell r="N30">
            <v>147100</v>
          </cell>
          <cell r="O30">
            <v>0</v>
          </cell>
          <cell r="P30">
            <v>0</v>
          </cell>
          <cell r="Q30">
            <v>0</v>
          </cell>
          <cell r="R30">
            <v>0</v>
          </cell>
          <cell r="S30">
            <v>0</v>
          </cell>
          <cell r="T30">
            <v>794.64895977003562</v>
          </cell>
          <cell r="U30">
            <v>794.64895977003562</v>
          </cell>
          <cell r="V30">
            <v>0</v>
          </cell>
          <cell r="W30">
            <v>0</v>
          </cell>
          <cell r="X30">
            <v>0</v>
          </cell>
          <cell r="Y30">
            <v>20958</v>
          </cell>
          <cell r="Z30">
            <v>1191847.0591909392</v>
          </cell>
        </row>
        <row r="31">
          <cell r="D31">
            <v>2354</v>
          </cell>
          <cell r="E31" t="str">
            <v>Charnock Hall Primary Academy</v>
          </cell>
          <cell r="F31">
            <v>400</v>
          </cell>
          <cell r="G31">
            <v>1538800</v>
          </cell>
          <cell r="H31">
            <v>36973.799999999996</v>
          </cell>
          <cell r="I31">
            <v>83827</v>
          </cell>
          <cell r="J31">
            <v>65379.479999999996</v>
          </cell>
          <cell r="K31">
            <v>126635.82043981174</v>
          </cell>
          <cell r="L31">
            <v>8994.1860465116279</v>
          </cell>
          <cell r="M31">
            <v>1860610.2864863235</v>
          </cell>
          <cell r="N31">
            <v>147100</v>
          </cell>
          <cell r="O31">
            <v>0</v>
          </cell>
          <cell r="P31">
            <v>0</v>
          </cell>
          <cell r="Q31">
            <v>0</v>
          </cell>
          <cell r="R31">
            <v>0</v>
          </cell>
          <cell r="S31">
            <v>0</v>
          </cell>
          <cell r="T31">
            <v>0</v>
          </cell>
          <cell r="U31">
            <v>0</v>
          </cell>
          <cell r="V31">
            <v>0</v>
          </cell>
          <cell r="W31">
            <v>0</v>
          </cell>
          <cell r="X31">
            <v>0</v>
          </cell>
          <cell r="Y31">
            <v>6006</v>
          </cell>
          <cell r="Z31">
            <v>2013716.2864863235</v>
          </cell>
        </row>
        <row r="32">
          <cell r="D32">
            <v>5200</v>
          </cell>
          <cell r="E32" t="str">
            <v>Clifford All Saints CofE Primary School</v>
          </cell>
          <cell r="F32">
            <v>159</v>
          </cell>
          <cell r="G32">
            <v>611673</v>
          </cell>
          <cell r="H32">
            <v>7665.300000000022</v>
          </cell>
          <cell r="I32">
            <v>16765.400000000049</v>
          </cell>
          <cell r="J32">
            <v>15477.300000000001</v>
          </cell>
          <cell r="K32">
            <v>53903.485358132137</v>
          </cell>
          <cell r="L32">
            <v>10367.671232876673</v>
          </cell>
          <cell r="M32">
            <v>715852.156591009</v>
          </cell>
          <cell r="N32">
            <v>147100</v>
          </cell>
          <cell r="O32">
            <v>1408.899999999998</v>
          </cell>
          <cell r="P32">
            <v>0</v>
          </cell>
          <cell r="Q32">
            <v>0</v>
          </cell>
          <cell r="R32">
            <v>0</v>
          </cell>
          <cell r="S32">
            <v>0</v>
          </cell>
          <cell r="T32">
            <v>38941.648279425935</v>
          </cell>
          <cell r="U32">
            <v>38941.648279425935</v>
          </cell>
          <cell r="V32">
            <v>0</v>
          </cell>
          <cell r="W32">
            <v>0</v>
          </cell>
          <cell r="X32">
            <v>0</v>
          </cell>
          <cell r="Y32">
            <v>3193.6</v>
          </cell>
          <cell r="Z32">
            <v>906496.30487043492</v>
          </cell>
        </row>
        <row r="33">
          <cell r="D33">
            <v>2312</v>
          </cell>
          <cell r="E33" t="str">
            <v>Coit Primary School</v>
          </cell>
          <cell r="F33">
            <v>206</v>
          </cell>
          <cell r="G33">
            <v>792482</v>
          </cell>
          <cell r="H33">
            <v>12174.300000000043</v>
          </cell>
          <cell r="I33">
            <v>26627.400000000096</v>
          </cell>
          <cell r="J33">
            <v>14367.240000000002</v>
          </cell>
          <cell r="K33">
            <v>49269.467382328578</v>
          </cell>
          <cell r="L33">
            <v>1392.8409090909136</v>
          </cell>
          <cell r="M33">
            <v>896313.2482914197</v>
          </cell>
          <cell r="N33">
            <v>147100</v>
          </cell>
          <cell r="O33">
            <v>0</v>
          </cell>
          <cell r="P33">
            <v>0</v>
          </cell>
          <cell r="Q33">
            <v>0</v>
          </cell>
          <cell r="R33">
            <v>0</v>
          </cell>
          <cell r="S33">
            <v>0</v>
          </cell>
          <cell r="T33">
            <v>5873.4511139244414</v>
          </cell>
          <cell r="U33">
            <v>5873.4511139244414</v>
          </cell>
          <cell r="V33">
            <v>0</v>
          </cell>
          <cell r="W33">
            <v>0</v>
          </cell>
          <cell r="X33">
            <v>0</v>
          </cell>
          <cell r="Y33">
            <v>16591.75</v>
          </cell>
          <cell r="Z33">
            <v>1065878.4494053442</v>
          </cell>
        </row>
        <row r="34">
          <cell r="D34">
            <v>2026</v>
          </cell>
          <cell r="E34" t="str">
            <v>Concord Junior Academy</v>
          </cell>
          <cell r="F34">
            <v>179</v>
          </cell>
          <cell r="G34">
            <v>688613</v>
          </cell>
          <cell r="H34">
            <v>38777.400000000023</v>
          </cell>
          <cell r="I34">
            <v>84813.200000000055</v>
          </cell>
          <cell r="J34">
            <v>58290.470000000016</v>
          </cell>
          <cell r="K34">
            <v>83336.320754717017</v>
          </cell>
          <cell r="L34">
            <v>15470.000000000035</v>
          </cell>
          <cell r="M34">
            <v>969300.39075471705</v>
          </cell>
          <cell r="N34">
            <v>147100</v>
          </cell>
          <cell r="O34">
            <v>4110.8999999999924</v>
          </cell>
          <cell r="P34">
            <v>0</v>
          </cell>
          <cell r="Q34">
            <v>0</v>
          </cell>
          <cell r="R34">
            <v>0</v>
          </cell>
          <cell r="S34">
            <v>0</v>
          </cell>
          <cell r="T34">
            <v>0</v>
          </cell>
          <cell r="U34">
            <v>0</v>
          </cell>
          <cell r="V34">
            <v>0</v>
          </cell>
          <cell r="W34">
            <v>0</v>
          </cell>
          <cell r="X34">
            <v>0</v>
          </cell>
          <cell r="Y34">
            <v>3393.2</v>
          </cell>
          <cell r="Z34">
            <v>1123904.490754717</v>
          </cell>
        </row>
        <row r="35">
          <cell r="D35">
            <v>3422</v>
          </cell>
          <cell r="E35" t="str">
            <v>Deepcar St John's Church of England Junior School</v>
          </cell>
          <cell r="F35">
            <v>175</v>
          </cell>
          <cell r="G35">
            <v>673225</v>
          </cell>
          <cell r="H35">
            <v>19839.599999999962</v>
          </cell>
          <cell r="I35">
            <v>43392.799999999923</v>
          </cell>
          <cell r="J35">
            <v>13308.53000000001</v>
          </cell>
          <cell r="K35">
            <v>50968.667699343896</v>
          </cell>
          <cell r="L35">
            <v>2975.0000000000027</v>
          </cell>
          <cell r="M35">
            <v>803709.59769934381</v>
          </cell>
          <cell r="N35">
            <v>147100</v>
          </cell>
          <cell r="O35">
            <v>0</v>
          </cell>
          <cell r="P35">
            <v>0</v>
          </cell>
          <cell r="Q35">
            <v>0</v>
          </cell>
          <cell r="R35">
            <v>0</v>
          </cell>
          <cell r="S35">
            <v>0</v>
          </cell>
          <cell r="T35">
            <v>0</v>
          </cell>
          <cell r="U35">
            <v>0</v>
          </cell>
          <cell r="V35">
            <v>0</v>
          </cell>
          <cell r="W35">
            <v>0</v>
          </cell>
          <cell r="X35">
            <v>0</v>
          </cell>
          <cell r="Y35">
            <v>2844.3</v>
          </cell>
          <cell r="Z35">
            <v>953653.89769934386</v>
          </cell>
        </row>
        <row r="36">
          <cell r="D36">
            <v>2283</v>
          </cell>
          <cell r="E36" t="str">
            <v>Dobcroft Infant School</v>
          </cell>
          <cell r="F36">
            <v>266</v>
          </cell>
          <cell r="G36">
            <v>1023302</v>
          </cell>
          <cell r="H36">
            <v>3156.2999999999984</v>
          </cell>
          <cell r="I36">
            <v>6903.3999999999969</v>
          </cell>
          <cell r="J36">
            <v>915.47999999999956</v>
          </cell>
          <cell r="K36">
            <v>51499.715909090824</v>
          </cell>
          <cell r="L36">
            <v>25931.242937853185</v>
          </cell>
          <cell r="M36">
            <v>1111708.1388469441</v>
          </cell>
          <cell r="N36">
            <v>147100</v>
          </cell>
          <cell r="O36">
            <v>0</v>
          </cell>
          <cell r="P36">
            <v>59221.861153055877</v>
          </cell>
          <cell r="Q36">
            <v>59221.861153055877</v>
          </cell>
          <cell r="R36">
            <v>0</v>
          </cell>
          <cell r="S36">
            <v>0</v>
          </cell>
          <cell r="T36">
            <v>0</v>
          </cell>
          <cell r="U36">
            <v>0</v>
          </cell>
          <cell r="V36">
            <v>0</v>
          </cell>
          <cell r="W36">
            <v>0</v>
          </cell>
          <cell r="X36">
            <v>0</v>
          </cell>
          <cell r="Y36">
            <v>24701.040000000001</v>
          </cell>
          <cell r="Z36">
            <v>1342731.04</v>
          </cell>
        </row>
        <row r="37">
          <cell r="D37">
            <v>2239</v>
          </cell>
          <cell r="E37" t="str">
            <v>Dobcroft Junior School</v>
          </cell>
          <cell r="F37">
            <v>379</v>
          </cell>
          <cell r="G37">
            <v>1458013</v>
          </cell>
          <cell r="H37">
            <v>7665.3000000000056</v>
          </cell>
          <cell r="I37">
            <v>16765.400000000016</v>
          </cell>
          <cell r="J37">
            <v>735.3</v>
          </cell>
          <cell r="K37">
            <v>73053.14710387071</v>
          </cell>
          <cell r="L37">
            <v>8925.0000000000018</v>
          </cell>
          <cell r="M37">
            <v>1565157.1471038708</v>
          </cell>
          <cell r="N37">
            <v>147100</v>
          </cell>
          <cell r="O37">
            <v>0</v>
          </cell>
          <cell r="P37">
            <v>165687.85289612936</v>
          </cell>
          <cell r="Q37">
            <v>165687.85289612936</v>
          </cell>
          <cell r="R37">
            <v>0</v>
          </cell>
          <cell r="S37">
            <v>0</v>
          </cell>
          <cell r="T37">
            <v>0</v>
          </cell>
          <cell r="U37">
            <v>0</v>
          </cell>
          <cell r="V37">
            <v>0</v>
          </cell>
          <cell r="W37">
            <v>0</v>
          </cell>
          <cell r="X37">
            <v>0</v>
          </cell>
          <cell r="Y37">
            <v>17886.96</v>
          </cell>
          <cell r="Z37">
            <v>1895831.96</v>
          </cell>
        </row>
        <row r="38">
          <cell r="D38">
            <v>2364</v>
          </cell>
          <cell r="E38" t="str">
            <v>Dore Primary School</v>
          </cell>
          <cell r="F38">
            <v>449</v>
          </cell>
          <cell r="G38">
            <v>1727303</v>
          </cell>
          <cell r="H38">
            <v>14428.800000000003</v>
          </cell>
          <cell r="I38">
            <v>31558.400000000009</v>
          </cell>
          <cell r="J38">
            <v>1699.4600000000005</v>
          </cell>
          <cell r="K38">
            <v>110906.7133109023</v>
          </cell>
          <cell r="L38">
            <v>8241.2853470437058</v>
          </cell>
          <cell r="M38">
            <v>1894137.6586579459</v>
          </cell>
          <cell r="N38">
            <v>147100</v>
          </cell>
          <cell r="O38">
            <v>0</v>
          </cell>
          <cell r="P38">
            <v>183557.34134205413</v>
          </cell>
          <cell r="Q38">
            <v>183557.34134205413</v>
          </cell>
          <cell r="R38">
            <v>0</v>
          </cell>
          <cell r="S38">
            <v>0</v>
          </cell>
          <cell r="T38">
            <v>0</v>
          </cell>
          <cell r="U38">
            <v>0</v>
          </cell>
          <cell r="V38">
            <v>0</v>
          </cell>
          <cell r="W38">
            <v>0</v>
          </cell>
          <cell r="X38">
            <v>0</v>
          </cell>
          <cell r="Y38">
            <v>37401</v>
          </cell>
          <cell r="Z38">
            <v>2262196</v>
          </cell>
        </row>
        <row r="39">
          <cell r="D39">
            <v>2016</v>
          </cell>
          <cell r="E39" t="str">
            <v>E-ACT Pathways Academy</v>
          </cell>
          <cell r="F39">
            <v>369</v>
          </cell>
          <cell r="G39">
            <v>1419543</v>
          </cell>
          <cell r="H39">
            <v>103256.10000000006</v>
          </cell>
          <cell r="I39">
            <v>225839.80000000016</v>
          </cell>
          <cell r="J39">
            <v>183288.60000000003</v>
          </cell>
          <cell r="K39">
            <v>164435.32308541975</v>
          </cell>
          <cell r="L39">
            <v>50717.872340425572</v>
          </cell>
          <cell r="M39">
            <v>2147080.6954258457</v>
          </cell>
          <cell r="N39">
            <v>147100</v>
          </cell>
          <cell r="O39">
            <v>35569.899999999943</v>
          </cell>
          <cell r="P39">
            <v>0</v>
          </cell>
          <cell r="Q39">
            <v>0</v>
          </cell>
          <cell r="R39">
            <v>0</v>
          </cell>
          <cell r="S39">
            <v>0</v>
          </cell>
          <cell r="T39">
            <v>0</v>
          </cell>
          <cell r="U39">
            <v>0</v>
          </cell>
          <cell r="V39">
            <v>0</v>
          </cell>
          <cell r="W39">
            <v>0</v>
          </cell>
          <cell r="X39">
            <v>0</v>
          </cell>
          <cell r="Y39">
            <v>6442.8</v>
          </cell>
          <cell r="Z39">
            <v>2336193.3954258459</v>
          </cell>
        </row>
        <row r="40">
          <cell r="D40">
            <v>2206</v>
          </cell>
          <cell r="E40" t="str">
            <v>Ecclesall Primary School</v>
          </cell>
          <cell r="F40">
            <v>629</v>
          </cell>
          <cell r="G40">
            <v>2419763</v>
          </cell>
          <cell r="H40">
            <v>12174.300000000008</v>
          </cell>
          <cell r="I40">
            <v>27613.599999999969</v>
          </cell>
          <cell r="J40">
            <v>11634.560000000005</v>
          </cell>
          <cell r="K40">
            <v>115059.91790954572</v>
          </cell>
          <cell r="L40">
            <v>24392.783985102407</v>
          </cell>
          <cell r="M40">
            <v>2610638.1618946483</v>
          </cell>
          <cell r="N40">
            <v>147100</v>
          </cell>
          <cell r="O40">
            <v>0</v>
          </cell>
          <cell r="P40">
            <v>358956.83810535219</v>
          </cell>
          <cell r="Q40">
            <v>358956.83810535219</v>
          </cell>
          <cell r="R40">
            <v>0</v>
          </cell>
          <cell r="S40">
            <v>0</v>
          </cell>
          <cell r="T40">
            <v>0</v>
          </cell>
          <cell r="U40">
            <v>0</v>
          </cell>
          <cell r="V40">
            <v>0</v>
          </cell>
          <cell r="W40">
            <v>0</v>
          </cell>
          <cell r="X40">
            <v>0</v>
          </cell>
          <cell r="Y40">
            <v>93366</v>
          </cell>
          <cell r="Z40">
            <v>3210061.0000000014</v>
          </cell>
        </row>
        <row r="41">
          <cell r="D41">
            <v>2080</v>
          </cell>
          <cell r="E41" t="str">
            <v>Ecclesfield Primary School</v>
          </cell>
          <cell r="F41">
            <v>405</v>
          </cell>
          <cell r="G41">
            <v>1558035</v>
          </cell>
          <cell r="H41">
            <v>58617.000000000058</v>
          </cell>
          <cell r="I41">
            <v>128206.00000000015</v>
          </cell>
          <cell r="J41">
            <v>94347.219999999812</v>
          </cell>
          <cell r="K41">
            <v>161312.0331139449</v>
          </cell>
          <cell r="L41">
            <v>6268.1358381502841</v>
          </cell>
          <cell r="M41">
            <v>2006785.3889520951</v>
          </cell>
          <cell r="N41">
            <v>147100</v>
          </cell>
          <cell r="O41">
            <v>0</v>
          </cell>
          <cell r="P41">
            <v>0</v>
          </cell>
          <cell r="Q41">
            <v>0</v>
          </cell>
          <cell r="R41">
            <v>0</v>
          </cell>
          <cell r="S41">
            <v>0</v>
          </cell>
          <cell r="T41">
            <v>0</v>
          </cell>
          <cell r="U41">
            <v>0</v>
          </cell>
          <cell r="V41">
            <v>0</v>
          </cell>
          <cell r="W41">
            <v>0</v>
          </cell>
          <cell r="X41">
            <v>0</v>
          </cell>
          <cell r="Y41">
            <v>31668</v>
          </cell>
          <cell r="Z41">
            <v>2185553.3889520951</v>
          </cell>
        </row>
        <row r="42">
          <cell r="D42">
            <v>2024</v>
          </cell>
          <cell r="E42" t="str">
            <v>Emmanuel Anglican/Methodist Junior School</v>
          </cell>
          <cell r="F42">
            <v>158</v>
          </cell>
          <cell r="G42">
            <v>607826</v>
          </cell>
          <cell r="H42">
            <v>29759.400000000016</v>
          </cell>
          <cell r="I42">
            <v>65089.200000000048</v>
          </cell>
          <cell r="J42">
            <v>29123.04000000003</v>
          </cell>
          <cell r="K42">
            <v>90477.409432672619</v>
          </cell>
          <cell r="L42">
            <v>1190.0000000000032</v>
          </cell>
          <cell r="M42">
            <v>823465.04943267279</v>
          </cell>
          <cell r="N42">
            <v>147100</v>
          </cell>
          <cell r="O42">
            <v>0</v>
          </cell>
          <cell r="P42">
            <v>0</v>
          </cell>
          <cell r="Q42">
            <v>0</v>
          </cell>
          <cell r="R42">
            <v>-12103.541964214</v>
          </cell>
          <cell r="S42">
            <v>-12103.541964214</v>
          </cell>
          <cell r="T42">
            <v>0</v>
          </cell>
          <cell r="U42">
            <v>0</v>
          </cell>
          <cell r="V42">
            <v>0</v>
          </cell>
          <cell r="W42">
            <v>0</v>
          </cell>
          <cell r="X42">
            <v>0</v>
          </cell>
          <cell r="Y42">
            <v>6388.2</v>
          </cell>
          <cell r="Z42">
            <v>964849.70746845857</v>
          </cell>
        </row>
        <row r="43">
          <cell r="D43">
            <v>2028</v>
          </cell>
          <cell r="E43" t="str">
            <v>Emmaus Catholic and CofE Primary School</v>
          </cell>
          <cell r="F43">
            <v>307</v>
          </cell>
          <cell r="G43">
            <v>1181029</v>
          </cell>
          <cell r="H43">
            <v>60871.500000000036</v>
          </cell>
          <cell r="I43">
            <v>133137.00000000009</v>
          </cell>
          <cell r="J43">
            <v>138334.65</v>
          </cell>
          <cell r="K43">
            <v>157356.79249899901</v>
          </cell>
          <cell r="L43">
            <v>45312.248062015511</v>
          </cell>
          <cell r="M43">
            <v>1716041.1905610145</v>
          </cell>
          <cell r="N43">
            <v>147100</v>
          </cell>
          <cell r="O43">
            <v>11174.700000000004</v>
          </cell>
          <cell r="P43">
            <v>0</v>
          </cell>
          <cell r="Q43">
            <v>0</v>
          </cell>
          <cell r="R43">
            <v>0</v>
          </cell>
          <cell r="S43">
            <v>0</v>
          </cell>
          <cell r="T43">
            <v>0</v>
          </cell>
          <cell r="U43">
            <v>0</v>
          </cell>
          <cell r="V43">
            <v>0</v>
          </cell>
          <cell r="W43">
            <v>0</v>
          </cell>
          <cell r="X43">
            <v>0</v>
          </cell>
          <cell r="Y43">
            <v>10346.709999999999</v>
          </cell>
          <cell r="Z43">
            <v>1884662.6005610146</v>
          </cell>
        </row>
        <row r="44">
          <cell r="D44">
            <v>2010</v>
          </cell>
          <cell r="E44" t="str">
            <v>Fox Hill Primary</v>
          </cell>
          <cell r="F44">
            <v>263</v>
          </cell>
          <cell r="G44">
            <v>1011761</v>
          </cell>
          <cell r="H44">
            <v>70340.400000000038</v>
          </cell>
          <cell r="I44">
            <v>153847.2000000001</v>
          </cell>
          <cell r="J44">
            <v>119131.28999999995</v>
          </cell>
          <cell r="K44">
            <v>102596.19696590804</v>
          </cell>
          <cell r="L44">
            <v>10609.152542372876</v>
          </cell>
          <cell r="M44">
            <v>1468285.2395082812</v>
          </cell>
          <cell r="N44">
            <v>147100</v>
          </cell>
          <cell r="O44">
            <v>12757.299999999877</v>
          </cell>
          <cell r="P44">
            <v>0</v>
          </cell>
          <cell r="Q44">
            <v>0</v>
          </cell>
          <cell r="R44">
            <v>0</v>
          </cell>
          <cell r="S44">
            <v>0</v>
          </cell>
          <cell r="T44">
            <v>26893.502036127145</v>
          </cell>
          <cell r="U44">
            <v>26893.502036127145</v>
          </cell>
          <cell r="V44">
            <v>0</v>
          </cell>
          <cell r="W44">
            <v>0</v>
          </cell>
          <cell r="X44">
            <v>0</v>
          </cell>
          <cell r="Y44">
            <v>12121.2</v>
          </cell>
          <cell r="Z44">
            <v>1667157.2415444087</v>
          </cell>
        </row>
        <row r="45">
          <cell r="D45">
            <v>2036</v>
          </cell>
          <cell r="E45" t="str">
            <v>Gleadless Primary School</v>
          </cell>
          <cell r="F45">
            <v>398</v>
          </cell>
          <cell r="G45">
            <v>1531106</v>
          </cell>
          <cell r="H45">
            <v>54107.999999999964</v>
          </cell>
          <cell r="I45">
            <v>119330.20000000017</v>
          </cell>
          <cell r="J45">
            <v>92095.99</v>
          </cell>
          <cell r="K45">
            <v>141111.28802599828</v>
          </cell>
          <cell r="L45">
            <v>20895.000000000011</v>
          </cell>
          <cell r="M45">
            <v>1958646.4780259985</v>
          </cell>
          <cell r="N45">
            <v>147100</v>
          </cell>
          <cell r="O45">
            <v>0</v>
          </cell>
          <cell r="P45">
            <v>0</v>
          </cell>
          <cell r="Q45">
            <v>0</v>
          </cell>
          <cell r="R45">
            <v>0</v>
          </cell>
          <cell r="S45">
            <v>0</v>
          </cell>
          <cell r="T45">
            <v>0</v>
          </cell>
          <cell r="U45">
            <v>0</v>
          </cell>
          <cell r="V45">
            <v>0</v>
          </cell>
          <cell r="W45">
            <v>0</v>
          </cell>
          <cell r="X45">
            <v>0</v>
          </cell>
          <cell r="Y45">
            <v>41223</v>
          </cell>
          <cell r="Z45">
            <v>2146969.4780259985</v>
          </cell>
        </row>
        <row r="46">
          <cell r="D46">
            <v>2305</v>
          </cell>
          <cell r="E46" t="str">
            <v>Greengate Lane Academy</v>
          </cell>
          <cell r="F46">
            <v>174</v>
          </cell>
          <cell r="G46">
            <v>669378</v>
          </cell>
          <cell r="H46">
            <v>47344.5</v>
          </cell>
          <cell r="I46">
            <v>103551</v>
          </cell>
          <cell r="J46">
            <v>59765.839999999975</v>
          </cell>
          <cell r="K46">
            <v>48810.18658175521</v>
          </cell>
          <cell r="L46">
            <v>3318.2692307692255</v>
          </cell>
          <cell r="M46">
            <v>932167.79581252439</v>
          </cell>
          <cell r="N46">
            <v>147100</v>
          </cell>
          <cell r="O46">
            <v>2470.3999999999965</v>
          </cell>
          <cell r="P46">
            <v>0</v>
          </cell>
          <cell r="Q46">
            <v>0</v>
          </cell>
          <cell r="R46">
            <v>0</v>
          </cell>
          <cell r="S46">
            <v>0</v>
          </cell>
          <cell r="T46">
            <v>0</v>
          </cell>
          <cell r="U46">
            <v>0</v>
          </cell>
          <cell r="V46">
            <v>0</v>
          </cell>
          <cell r="W46">
            <v>0</v>
          </cell>
          <cell r="X46">
            <v>0</v>
          </cell>
          <cell r="Y46">
            <v>4790.3999999999996</v>
          </cell>
          <cell r="Z46">
            <v>1086528.5958125242</v>
          </cell>
        </row>
        <row r="47">
          <cell r="D47">
            <v>2341</v>
          </cell>
          <cell r="E47" t="str">
            <v>Greenhill Primary School</v>
          </cell>
          <cell r="F47">
            <v>486</v>
          </cell>
          <cell r="G47">
            <v>1869642</v>
          </cell>
          <cell r="H47">
            <v>85220.10000000002</v>
          </cell>
          <cell r="I47">
            <v>187377.99999999991</v>
          </cell>
          <cell r="J47">
            <v>116873.7200000001</v>
          </cell>
          <cell r="K47">
            <v>242313.49339735898</v>
          </cell>
          <cell r="L47">
            <v>12757.499999999991</v>
          </cell>
          <cell r="M47">
            <v>2514184.8133973591</v>
          </cell>
          <cell r="N47">
            <v>147100</v>
          </cell>
          <cell r="O47">
            <v>0</v>
          </cell>
          <cell r="P47">
            <v>0</v>
          </cell>
          <cell r="Q47">
            <v>0</v>
          </cell>
          <cell r="R47">
            <v>-10468.631654631257</v>
          </cell>
          <cell r="S47">
            <v>-10468.631654631257</v>
          </cell>
          <cell r="T47">
            <v>0</v>
          </cell>
          <cell r="U47">
            <v>0</v>
          </cell>
          <cell r="V47">
            <v>0</v>
          </cell>
          <cell r="W47">
            <v>0</v>
          </cell>
          <cell r="X47">
            <v>0</v>
          </cell>
          <cell r="Y47">
            <v>8408.4</v>
          </cell>
          <cell r="Z47">
            <v>2659224.5817427281</v>
          </cell>
        </row>
        <row r="48">
          <cell r="D48">
            <v>2296</v>
          </cell>
          <cell r="E48" t="str">
            <v>Grenoside Community Primary School</v>
          </cell>
          <cell r="F48">
            <v>329</v>
          </cell>
          <cell r="G48">
            <v>1265663</v>
          </cell>
          <cell r="H48">
            <v>27504.900000000063</v>
          </cell>
          <cell r="I48">
            <v>60158.200000000143</v>
          </cell>
          <cell r="J48">
            <v>59537.820000000072</v>
          </cell>
          <cell r="K48">
            <v>77178.073224423497</v>
          </cell>
          <cell r="L48">
            <v>3533.4837545126379</v>
          </cell>
          <cell r="M48">
            <v>1493575.4769789365</v>
          </cell>
          <cell r="N48">
            <v>147100</v>
          </cell>
          <cell r="O48">
            <v>0</v>
          </cell>
          <cell r="P48">
            <v>0</v>
          </cell>
          <cell r="Q48">
            <v>0</v>
          </cell>
          <cell r="R48">
            <v>0</v>
          </cell>
          <cell r="S48">
            <v>0</v>
          </cell>
          <cell r="T48">
            <v>1068.9759078265201</v>
          </cell>
          <cell r="U48">
            <v>1068.9759078265201</v>
          </cell>
          <cell r="V48">
            <v>171922.10320000001</v>
          </cell>
          <cell r="W48">
            <v>0</v>
          </cell>
          <cell r="X48">
            <v>0</v>
          </cell>
          <cell r="Y48">
            <v>53235</v>
          </cell>
          <cell r="Z48">
            <v>1866901.5560867628</v>
          </cell>
        </row>
        <row r="49">
          <cell r="D49">
            <v>2356</v>
          </cell>
          <cell r="E49" t="str">
            <v>Greystones Primary School</v>
          </cell>
          <cell r="F49">
            <v>631</v>
          </cell>
          <cell r="G49">
            <v>2427457</v>
          </cell>
          <cell r="H49">
            <v>22094.100000000013</v>
          </cell>
          <cell r="I49">
            <v>49310.000000000007</v>
          </cell>
          <cell r="J49">
            <v>18249.180000000015</v>
          </cell>
          <cell r="K49">
            <v>109481.79559447606</v>
          </cell>
          <cell r="L49">
            <v>30705.539033457258</v>
          </cell>
          <cell r="M49">
            <v>2657297.6146279336</v>
          </cell>
          <cell r="N49">
            <v>147100</v>
          </cell>
          <cell r="O49">
            <v>0</v>
          </cell>
          <cell r="P49">
            <v>322207.3853720667</v>
          </cell>
          <cell r="Q49">
            <v>322207.3853720667</v>
          </cell>
          <cell r="R49">
            <v>0</v>
          </cell>
          <cell r="S49">
            <v>0</v>
          </cell>
          <cell r="T49">
            <v>0</v>
          </cell>
          <cell r="U49">
            <v>0</v>
          </cell>
          <cell r="V49">
            <v>0</v>
          </cell>
          <cell r="W49">
            <v>0</v>
          </cell>
          <cell r="X49">
            <v>0</v>
          </cell>
          <cell r="Y49">
            <v>61152</v>
          </cell>
          <cell r="Z49">
            <v>3187757.0000000005</v>
          </cell>
        </row>
        <row r="50">
          <cell r="D50">
            <v>2279</v>
          </cell>
          <cell r="E50" t="str">
            <v>Halfway Junior School</v>
          </cell>
          <cell r="F50">
            <v>195</v>
          </cell>
          <cell r="G50">
            <v>750165</v>
          </cell>
          <cell r="H50">
            <v>27504.900000000016</v>
          </cell>
          <cell r="I50">
            <v>60158.200000000041</v>
          </cell>
          <cell r="J50">
            <v>24135.170000000013</v>
          </cell>
          <cell r="K50">
            <v>65609.272497897429</v>
          </cell>
          <cell r="L50">
            <v>3570.0000000000032</v>
          </cell>
          <cell r="M50">
            <v>931142.54249789752</v>
          </cell>
          <cell r="N50">
            <v>147100</v>
          </cell>
          <cell r="O50">
            <v>0</v>
          </cell>
          <cell r="P50">
            <v>0</v>
          </cell>
          <cell r="Q50">
            <v>0</v>
          </cell>
          <cell r="R50">
            <v>-5460.586033104385</v>
          </cell>
          <cell r="S50">
            <v>-5460.586033104385</v>
          </cell>
          <cell r="T50">
            <v>0</v>
          </cell>
          <cell r="U50">
            <v>0</v>
          </cell>
          <cell r="V50">
            <v>0</v>
          </cell>
          <cell r="W50">
            <v>0</v>
          </cell>
          <cell r="X50">
            <v>0</v>
          </cell>
          <cell r="Y50">
            <v>16966</v>
          </cell>
          <cell r="Z50">
            <v>1089747.9564647931</v>
          </cell>
        </row>
        <row r="51">
          <cell r="D51">
            <v>2252</v>
          </cell>
          <cell r="E51" t="str">
            <v>Halfway Nursery Infant School</v>
          </cell>
          <cell r="F51">
            <v>139</v>
          </cell>
          <cell r="G51">
            <v>534733</v>
          </cell>
          <cell r="H51">
            <v>14428.800000000032</v>
          </cell>
          <cell r="I51">
            <v>31558.400000000071</v>
          </cell>
          <cell r="J51">
            <v>18496.109999999979</v>
          </cell>
          <cell r="K51">
            <v>38886.904761904763</v>
          </cell>
          <cell r="L51">
            <v>5837.9999999999964</v>
          </cell>
          <cell r="M51">
            <v>643941.21476190479</v>
          </cell>
          <cell r="N51">
            <v>147100</v>
          </cell>
          <cell r="O51">
            <v>0</v>
          </cell>
          <cell r="P51">
            <v>0</v>
          </cell>
          <cell r="Q51">
            <v>0</v>
          </cell>
          <cell r="R51">
            <v>0</v>
          </cell>
          <cell r="S51">
            <v>0</v>
          </cell>
          <cell r="T51">
            <v>16686.386368164345</v>
          </cell>
          <cell r="U51">
            <v>16686.386368164345</v>
          </cell>
          <cell r="V51">
            <v>0</v>
          </cell>
          <cell r="W51">
            <v>0</v>
          </cell>
          <cell r="X51">
            <v>0</v>
          </cell>
          <cell r="Y51">
            <v>15718.5</v>
          </cell>
          <cell r="Z51">
            <v>823446.10113006912</v>
          </cell>
        </row>
        <row r="52">
          <cell r="D52">
            <v>2357</v>
          </cell>
          <cell r="E52" t="str">
            <v>Hallam Primary School</v>
          </cell>
          <cell r="F52">
            <v>630</v>
          </cell>
          <cell r="G52">
            <v>2423610</v>
          </cell>
          <cell r="H52">
            <v>26152.200000000008</v>
          </cell>
          <cell r="I52">
            <v>57199.60000000002</v>
          </cell>
          <cell r="J52">
            <v>16992.3</v>
          </cell>
          <cell r="K52">
            <v>166280.00130369596</v>
          </cell>
          <cell r="L52">
            <v>28566.635687732338</v>
          </cell>
          <cell r="M52">
            <v>2718800.7369914283</v>
          </cell>
          <cell r="N52">
            <v>147100</v>
          </cell>
          <cell r="O52">
            <v>0</v>
          </cell>
          <cell r="P52">
            <v>255749.26300857158</v>
          </cell>
          <cell r="Q52">
            <v>255749.26300857158</v>
          </cell>
          <cell r="R52">
            <v>0</v>
          </cell>
          <cell r="S52">
            <v>0</v>
          </cell>
          <cell r="T52">
            <v>0</v>
          </cell>
          <cell r="U52">
            <v>0</v>
          </cell>
          <cell r="V52">
            <v>0</v>
          </cell>
          <cell r="W52">
            <v>0</v>
          </cell>
          <cell r="X52">
            <v>0</v>
          </cell>
          <cell r="Y52">
            <v>10701.6</v>
          </cell>
          <cell r="Z52">
            <v>3132351.5999999987</v>
          </cell>
        </row>
        <row r="53">
          <cell r="D53">
            <v>2050</v>
          </cell>
          <cell r="E53" t="str">
            <v>Hartley Brook Primary School</v>
          </cell>
          <cell r="F53">
            <v>536</v>
          </cell>
          <cell r="G53">
            <v>2061992</v>
          </cell>
          <cell r="H53">
            <v>149698.80000000002</v>
          </cell>
          <cell r="I53">
            <v>328404.60000000003</v>
          </cell>
          <cell r="J53">
            <v>281888.65000000014</v>
          </cell>
          <cell r="K53">
            <v>251604.76173671978</v>
          </cell>
          <cell r="L53">
            <v>39131.288343558124</v>
          </cell>
          <cell r="M53">
            <v>3112720.1000802778</v>
          </cell>
          <cell r="N53">
            <v>147100</v>
          </cell>
          <cell r="O53">
            <v>18180.600000000006</v>
          </cell>
          <cell r="P53">
            <v>0</v>
          </cell>
          <cell r="Q53">
            <v>0</v>
          </cell>
          <cell r="R53">
            <v>0</v>
          </cell>
          <cell r="S53">
            <v>0</v>
          </cell>
          <cell r="T53">
            <v>0</v>
          </cell>
          <cell r="U53">
            <v>0</v>
          </cell>
          <cell r="V53">
            <v>0</v>
          </cell>
          <cell r="W53">
            <v>0</v>
          </cell>
          <cell r="X53">
            <v>0</v>
          </cell>
          <cell r="Y53">
            <v>10374</v>
          </cell>
          <cell r="Z53">
            <v>3288374.7000802774</v>
          </cell>
        </row>
        <row r="54">
          <cell r="D54">
            <v>2049</v>
          </cell>
          <cell r="E54" t="str">
            <v>Hatfield Academy</v>
          </cell>
          <cell r="F54">
            <v>373</v>
          </cell>
          <cell r="G54">
            <v>1434931</v>
          </cell>
          <cell r="H54">
            <v>92434.499999999985</v>
          </cell>
          <cell r="I54">
            <v>205129.59999999989</v>
          </cell>
          <cell r="J54">
            <v>187371.1099999999</v>
          </cell>
          <cell r="K54">
            <v>183910.08730718039</v>
          </cell>
          <cell r="L54">
            <v>63119.128440367051</v>
          </cell>
          <cell r="M54">
            <v>2166895.4257475473</v>
          </cell>
          <cell r="N54">
            <v>147100</v>
          </cell>
          <cell r="O54">
            <v>35338.300000000039</v>
          </cell>
          <cell r="P54">
            <v>0</v>
          </cell>
          <cell r="Q54">
            <v>0</v>
          </cell>
          <cell r="R54">
            <v>0</v>
          </cell>
          <cell r="S54">
            <v>0</v>
          </cell>
          <cell r="T54">
            <v>0</v>
          </cell>
          <cell r="U54">
            <v>0</v>
          </cell>
          <cell r="V54">
            <v>0</v>
          </cell>
          <cell r="W54">
            <v>0</v>
          </cell>
          <cell r="X54">
            <v>0</v>
          </cell>
          <cell r="Y54">
            <v>6825</v>
          </cell>
          <cell r="Z54">
            <v>2356158.7257475471</v>
          </cell>
        </row>
        <row r="55">
          <cell r="D55">
            <v>2297</v>
          </cell>
          <cell r="E55" t="str">
            <v>High Green Primary School</v>
          </cell>
          <cell r="F55">
            <v>198</v>
          </cell>
          <cell r="G55">
            <v>761706</v>
          </cell>
          <cell r="H55">
            <v>14428.800000000032</v>
          </cell>
          <cell r="I55">
            <v>31558.400000000071</v>
          </cell>
          <cell r="J55">
            <v>28247.660000000033</v>
          </cell>
          <cell r="K55">
            <v>89374.874829312714</v>
          </cell>
          <cell r="L55">
            <v>697.10059171597641</v>
          </cell>
          <cell r="M55">
            <v>926012.83542102878</v>
          </cell>
          <cell r="N55">
            <v>147100</v>
          </cell>
          <cell r="O55">
            <v>0</v>
          </cell>
          <cell r="P55">
            <v>0</v>
          </cell>
          <cell r="Q55">
            <v>0</v>
          </cell>
          <cell r="R55">
            <v>0</v>
          </cell>
          <cell r="S55">
            <v>0</v>
          </cell>
          <cell r="T55">
            <v>0</v>
          </cell>
          <cell r="U55">
            <v>0</v>
          </cell>
          <cell r="V55">
            <v>0</v>
          </cell>
          <cell r="W55">
            <v>0</v>
          </cell>
          <cell r="X55">
            <v>0</v>
          </cell>
          <cell r="Y55">
            <v>13597.75</v>
          </cell>
          <cell r="Z55">
            <v>1086710.5854210288</v>
          </cell>
        </row>
        <row r="56">
          <cell r="D56">
            <v>2042</v>
          </cell>
          <cell r="E56" t="str">
            <v>High Hazels Junior School</v>
          </cell>
          <cell r="F56">
            <v>352</v>
          </cell>
          <cell r="G56">
            <v>1354144</v>
          </cell>
          <cell r="H56">
            <v>87023.70000000007</v>
          </cell>
          <cell r="I56">
            <v>190336.60000000018</v>
          </cell>
          <cell r="J56">
            <v>150930.26000000004</v>
          </cell>
          <cell r="K56">
            <v>131909.43551794873</v>
          </cell>
          <cell r="L56">
            <v>54739.999999999935</v>
          </cell>
          <cell r="M56">
            <v>1969083.9955179491</v>
          </cell>
          <cell r="N56">
            <v>147100</v>
          </cell>
          <cell r="O56">
            <v>5674.2000000000153</v>
          </cell>
          <cell r="P56">
            <v>0</v>
          </cell>
          <cell r="Q56">
            <v>0</v>
          </cell>
          <cell r="R56">
            <v>-2158.5763350619591</v>
          </cell>
          <cell r="S56">
            <v>-2158.5763350619591</v>
          </cell>
          <cell r="T56">
            <v>0</v>
          </cell>
          <cell r="U56">
            <v>0</v>
          </cell>
          <cell r="V56">
            <v>0</v>
          </cell>
          <cell r="W56">
            <v>0</v>
          </cell>
          <cell r="X56">
            <v>0</v>
          </cell>
          <cell r="Y56">
            <v>4375.2071999999998</v>
          </cell>
          <cell r="Z56">
            <v>2124074.8263828875</v>
          </cell>
        </row>
        <row r="57">
          <cell r="D57">
            <v>2039</v>
          </cell>
          <cell r="E57" t="str">
            <v>High Hazels Nursery Infant Academy</v>
          </cell>
          <cell r="F57">
            <v>247</v>
          </cell>
          <cell r="G57">
            <v>950209</v>
          </cell>
          <cell r="H57">
            <v>56362.499999999985</v>
          </cell>
          <cell r="I57">
            <v>124261.20000000011</v>
          </cell>
          <cell r="J57">
            <v>104113.75000000009</v>
          </cell>
          <cell r="K57">
            <v>102018.48484848483</v>
          </cell>
          <cell r="L57">
            <v>118247.70114942524</v>
          </cell>
          <cell r="M57">
            <v>1455212.6359979103</v>
          </cell>
          <cell r="N57">
            <v>147100</v>
          </cell>
          <cell r="O57">
            <v>0</v>
          </cell>
          <cell r="P57">
            <v>0</v>
          </cell>
          <cell r="Q57">
            <v>0</v>
          </cell>
          <cell r="R57">
            <v>0</v>
          </cell>
          <cell r="S57">
            <v>0</v>
          </cell>
          <cell r="T57">
            <v>0</v>
          </cell>
          <cell r="U57">
            <v>0</v>
          </cell>
          <cell r="V57">
            <v>0</v>
          </cell>
          <cell r="W57">
            <v>0</v>
          </cell>
          <cell r="X57">
            <v>0</v>
          </cell>
          <cell r="Y57">
            <v>2941.1927999999998</v>
          </cell>
          <cell r="Z57">
            <v>1605253.8287979101</v>
          </cell>
        </row>
        <row r="58">
          <cell r="D58">
            <v>2339</v>
          </cell>
          <cell r="E58" t="str">
            <v>Hillsborough Primary School</v>
          </cell>
          <cell r="F58">
            <v>325</v>
          </cell>
          <cell r="G58">
            <v>1250275</v>
          </cell>
          <cell r="H58">
            <v>68536.800000000047</v>
          </cell>
          <cell r="I58">
            <v>149902.40000000011</v>
          </cell>
          <cell r="J58">
            <v>98507.359999999986</v>
          </cell>
          <cell r="K58">
            <v>130382.47053872047</v>
          </cell>
          <cell r="L58">
            <v>37449.383802816912</v>
          </cell>
          <cell r="M58">
            <v>1735053.4143415375</v>
          </cell>
          <cell r="N58">
            <v>147100</v>
          </cell>
          <cell r="O58">
            <v>21837.592592592711</v>
          </cell>
          <cell r="P58">
            <v>0</v>
          </cell>
          <cell r="Q58">
            <v>0</v>
          </cell>
          <cell r="R58">
            <v>0</v>
          </cell>
          <cell r="S58">
            <v>0</v>
          </cell>
          <cell r="T58">
            <v>0</v>
          </cell>
          <cell r="U58">
            <v>0</v>
          </cell>
          <cell r="V58">
            <v>0</v>
          </cell>
          <cell r="W58">
            <v>0</v>
          </cell>
          <cell r="X58">
            <v>0</v>
          </cell>
          <cell r="Y58">
            <v>6661.2</v>
          </cell>
          <cell r="Z58">
            <v>1910652.2069341305</v>
          </cell>
        </row>
        <row r="59">
          <cell r="D59">
            <v>2213</v>
          </cell>
          <cell r="E59" t="str">
            <v>Holt House Infant School</v>
          </cell>
          <cell r="F59">
            <v>175</v>
          </cell>
          <cell r="G59">
            <v>673225</v>
          </cell>
          <cell r="H59">
            <v>7665.2999999999965</v>
          </cell>
          <cell r="I59">
            <v>16765.399999999994</v>
          </cell>
          <cell r="J59">
            <v>8026.4099999999926</v>
          </cell>
          <cell r="K59">
            <v>55078.125000000022</v>
          </cell>
          <cell r="L59">
            <v>6393.6403508771909</v>
          </cell>
          <cell r="M59">
            <v>767153.87535087729</v>
          </cell>
          <cell r="N59">
            <v>147100</v>
          </cell>
          <cell r="O59">
            <v>0</v>
          </cell>
          <cell r="P59">
            <v>0</v>
          </cell>
          <cell r="Q59">
            <v>0</v>
          </cell>
          <cell r="R59">
            <v>0</v>
          </cell>
          <cell r="S59">
            <v>0</v>
          </cell>
          <cell r="T59">
            <v>9893.9003671062874</v>
          </cell>
          <cell r="U59">
            <v>9893.9003671062874</v>
          </cell>
          <cell r="V59">
            <v>0</v>
          </cell>
          <cell r="W59">
            <v>0</v>
          </cell>
          <cell r="X59">
            <v>0</v>
          </cell>
          <cell r="Y59">
            <v>17964</v>
          </cell>
          <cell r="Z59">
            <v>942111.7757179836</v>
          </cell>
        </row>
        <row r="60">
          <cell r="D60">
            <v>2337</v>
          </cell>
          <cell r="E60" t="str">
            <v>Hucklow Primary School</v>
          </cell>
          <cell r="F60">
            <v>423</v>
          </cell>
          <cell r="G60">
            <v>1627281</v>
          </cell>
          <cell r="H60">
            <v>92434.500000000044</v>
          </cell>
          <cell r="I60">
            <v>202171.00000000012</v>
          </cell>
          <cell r="J60">
            <v>196969.7000000001</v>
          </cell>
          <cell r="K60">
            <v>273881.32502308406</v>
          </cell>
          <cell r="L60">
            <v>114718.30110497246</v>
          </cell>
          <cell r="M60">
            <v>2507455.8261280567</v>
          </cell>
          <cell r="N60">
            <v>147100</v>
          </cell>
          <cell r="O60">
            <v>3493.2999999999956</v>
          </cell>
          <cell r="P60">
            <v>0</v>
          </cell>
          <cell r="Q60">
            <v>0</v>
          </cell>
          <cell r="R60">
            <v>-16075.334393885012</v>
          </cell>
          <cell r="S60">
            <v>-16075.334393885012</v>
          </cell>
          <cell r="T60">
            <v>0</v>
          </cell>
          <cell r="U60">
            <v>0</v>
          </cell>
          <cell r="V60">
            <v>0</v>
          </cell>
          <cell r="W60">
            <v>0</v>
          </cell>
          <cell r="X60">
            <v>0</v>
          </cell>
          <cell r="Y60">
            <v>9391.2000000000007</v>
          </cell>
          <cell r="Z60">
            <v>2651364.9917341718</v>
          </cell>
        </row>
        <row r="61">
          <cell r="D61">
            <v>2060</v>
          </cell>
          <cell r="E61" t="str">
            <v>Hunter's Bar Infant School</v>
          </cell>
          <cell r="F61">
            <v>268</v>
          </cell>
          <cell r="G61">
            <v>1030996</v>
          </cell>
          <cell r="H61">
            <v>11272.499999999995</v>
          </cell>
          <cell r="I61">
            <v>24654.999999999989</v>
          </cell>
          <cell r="J61">
            <v>9599.5200000000023</v>
          </cell>
          <cell r="K61">
            <v>80059.322033898396</v>
          </cell>
          <cell r="L61">
            <v>38052.954545454602</v>
          </cell>
          <cell r="M61">
            <v>1194635.296579353</v>
          </cell>
          <cell r="N61">
            <v>147100</v>
          </cell>
          <cell r="O61">
            <v>0</v>
          </cell>
          <cell r="P61">
            <v>0</v>
          </cell>
          <cell r="Q61">
            <v>0</v>
          </cell>
          <cell r="R61">
            <v>0</v>
          </cell>
          <cell r="S61">
            <v>0</v>
          </cell>
          <cell r="T61">
            <v>23828.583892439085</v>
          </cell>
          <cell r="U61">
            <v>23828.583892439085</v>
          </cell>
          <cell r="V61">
            <v>0</v>
          </cell>
          <cell r="W61">
            <v>0</v>
          </cell>
          <cell r="X61">
            <v>0</v>
          </cell>
          <cell r="Y61">
            <v>18362.526000000002</v>
          </cell>
          <cell r="Z61">
            <v>1383926.4064717921</v>
          </cell>
        </row>
        <row r="62">
          <cell r="D62">
            <v>2058</v>
          </cell>
          <cell r="E62" t="str">
            <v>Hunter's Bar Junior School</v>
          </cell>
          <cell r="F62">
            <v>361</v>
          </cell>
          <cell r="G62">
            <v>1388767</v>
          </cell>
          <cell r="H62">
            <v>19388.699999999964</v>
          </cell>
          <cell r="I62">
            <v>42406.599999999926</v>
          </cell>
          <cell r="J62">
            <v>14820.920000000011</v>
          </cell>
          <cell r="K62">
            <v>112803.71576328186</v>
          </cell>
          <cell r="L62">
            <v>17849.999999999993</v>
          </cell>
          <cell r="M62">
            <v>1596036.9357632815</v>
          </cell>
          <cell r="N62">
            <v>147100</v>
          </cell>
          <cell r="O62">
            <v>0</v>
          </cell>
          <cell r="P62">
            <v>45618.064236718288</v>
          </cell>
          <cell r="Q62">
            <v>45618.064236718288</v>
          </cell>
          <cell r="R62">
            <v>0</v>
          </cell>
          <cell r="S62">
            <v>0</v>
          </cell>
          <cell r="T62">
            <v>0</v>
          </cell>
          <cell r="U62">
            <v>0</v>
          </cell>
          <cell r="V62">
            <v>0</v>
          </cell>
          <cell r="W62">
            <v>0</v>
          </cell>
          <cell r="X62">
            <v>0</v>
          </cell>
          <cell r="Y62">
            <v>27774.473999999998</v>
          </cell>
          <cell r="Z62">
            <v>1816529.4739999997</v>
          </cell>
        </row>
        <row r="63">
          <cell r="D63">
            <v>2063</v>
          </cell>
          <cell r="E63" t="str">
            <v>Intake Primary School</v>
          </cell>
          <cell r="F63">
            <v>410</v>
          </cell>
          <cell r="G63">
            <v>1577270</v>
          </cell>
          <cell r="H63">
            <v>60420.600000000013</v>
          </cell>
          <cell r="I63">
            <v>132150.80000000005</v>
          </cell>
          <cell r="J63">
            <v>88074.240000000005</v>
          </cell>
          <cell r="K63">
            <v>127512.61194451517</v>
          </cell>
          <cell r="L63">
            <v>3465.1988636363744</v>
          </cell>
          <cell r="M63">
            <v>1988893.4508081519</v>
          </cell>
          <cell r="N63">
            <v>147100</v>
          </cell>
          <cell r="O63">
            <v>0</v>
          </cell>
          <cell r="P63">
            <v>0</v>
          </cell>
          <cell r="Q63">
            <v>0</v>
          </cell>
          <cell r="R63">
            <v>0</v>
          </cell>
          <cell r="S63">
            <v>0</v>
          </cell>
          <cell r="T63">
            <v>0</v>
          </cell>
          <cell r="U63">
            <v>0</v>
          </cell>
          <cell r="V63">
            <v>0</v>
          </cell>
          <cell r="W63">
            <v>0</v>
          </cell>
          <cell r="X63">
            <v>0</v>
          </cell>
          <cell r="Y63">
            <v>37401</v>
          </cell>
          <cell r="Z63">
            <v>2173394.4508081516</v>
          </cell>
        </row>
        <row r="64">
          <cell r="D64">
            <v>2261</v>
          </cell>
          <cell r="E64" t="str">
            <v>Limpsfield Junior School</v>
          </cell>
          <cell r="F64">
            <v>216</v>
          </cell>
          <cell r="G64">
            <v>830952</v>
          </cell>
          <cell r="H64">
            <v>39228.300000000025</v>
          </cell>
          <cell r="I64">
            <v>85799.400000000067</v>
          </cell>
          <cell r="J64">
            <v>67021.249999999942</v>
          </cell>
          <cell r="K64">
            <v>79103.324808184232</v>
          </cell>
          <cell r="L64">
            <v>25584.999999999989</v>
          </cell>
          <cell r="M64">
            <v>1127689.2748081842</v>
          </cell>
          <cell r="N64">
            <v>147100</v>
          </cell>
          <cell r="O64">
            <v>0</v>
          </cell>
          <cell r="P64">
            <v>0</v>
          </cell>
          <cell r="Q64">
            <v>0</v>
          </cell>
          <cell r="R64">
            <v>0</v>
          </cell>
          <cell r="S64">
            <v>0</v>
          </cell>
          <cell r="T64">
            <v>0</v>
          </cell>
          <cell r="U64">
            <v>0</v>
          </cell>
          <cell r="V64">
            <v>0</v>
          </cell>
          <cell r="W64">
            <v>0</v>
          </cell>
          <cell r="X64">
            <v>0</v>
          </cell>
          <cell r="Y64">
            <v>17589.75</v>
          </cell>
          <cell r="Z64">
            <v>1292379.0248081842</v>
          </cell>
        </row>
        <row r="65">
          <cell r="D65">
            <v>2315</v>
          </cell>
          <cell r="E65" t="str">
            <v>Lound Infant School</v>
          </cell>
          <cell r="F65">
            <v>146</v>
          </cell>
          <cell r="G65">
            <v>561662</v>
          </cell>
          <cell r="H65">
            <v>10821.600000000026</v>
          </cell>
          <cell r="I65">
            <v>23668.800000000057</v>
          </cell>
          <cell r="J65">
            <v>11107.599448275862</v>
          </cell>
          <cell r="K65">
            <v>43320.707070707125</v>
          </cell>
          <cell r="L65">
            <v>868.69999999999993</v>
          </cell>
          <cell r="M65">
            <v>651449.40651898296</v>
          </cell>
          <cell r="N65">
            <v>147100</v>
          </cell>
          <cell r="O65">
            <v>0</v>
          </cell>
          <cell r="P65">
            <v>0</v>
          </cell>
          <cell r="Q65">
            <v>0</v>
          </cell>
          <cell r="R65">
            <v>0</v>
          </cell>
          <cell r="S65">
            <v>0</v>
          </cell>
          <cell r="T65">
            <v>14530.428027599168</v>
          </cell>
          <cell r="U65">
            <v>14530.428027599168</v>
          </cell>
          <cell r="V65">
            <v>0</v>
          </cell>
          <cell r="W65">
            <v>0</v>
          </cell>
          <cell r="X65">
            <v>0</v>
          </cell>
          <cell r="Y65">
            <v>2894.2</v>
          </cell>
          <cell r="Z65">
            <v>815974.03454658203</v>
          </cell>
        </row>
        <row r="66">
          <cell r="D66">
            <v>2298</v>
          </cell>
          <cell r="E66" t="str">
            <v>Lound Junior School</v>
          </cell>
          <cell r="F66">
            <v>201</v>
          </cell>
          <cell r="G66">
            <v>773247</v>
          </cell>
          <cell r="H66">
            <v>14428.799999999956</v>
          </cell>
          <cell r="I66">
            <v>31558.399999999907</v>
          </cell>
          <cell r="J66">
            <v>14368.060000000001</v>
          </cell>
          <cell r="K66">
            <v>75195.209134319331</v>
          </cell>
          <cell r="L66">
            <v>2379.9999999999986</v>
          </cell>
          <cell r="M66">
            <v>911177.46913431922</v>
          </cell>
          <cell r="N66">
            <v>147100</v>
          </cell>
          <cell r="O66">
            <v>0</v>
          </cell>
          <cell r="P66">
            <v>0</v>
          </cell>
          <cell r="Q66">
            <v>0</v>
          </cell>
          <cell r="R66">
            <v>0</v>
          </cell>
          <cell r="S66">
            <v>0</v>
          </cell>
          <cell r="T66">
            <v>0</v>
          </cell>
          <cell r="U66">
            <v>0</v>
          </cell>
          <cell r="V66">
            <v>0</v>
          </cell>
          <cell r="W66">
            <v>0</v>
          </cell>
          <cell r="X66">
            <v>0</v>
          </cell>
          <cell r="Y66">
            <v>4016.95</v>
          </cell>
          <cell r="Z66">
            <v>1062294.4191343193</v>
          </cell>
        </row>
        <row r="67">
          <cell r="D67">
            <v>2029</v>
          </cell>
          <cell r="E67" t="str">
            <v>Lowedges Junior Academy</v>
          </cell>
          <cell r="F67">
            <v>297</v>
          </cell>
          <cell r="G67">
            <v>1142559</v>
          </cell>
          <cell r="H67">
            <v>92885.400000000052</v>
          </cell>
          <cell r="I67">
            <v>204143.40000000002</v>
          </cell>
          <cell r="J67">
            <v>127174.04000000002</v>
          </cell>
          <cell r="K67">
            <v>121691.92596566517</v>
          </cell>
          <cell r="L67">
            <v>12523.110236220478</v>
          </cell>
          <cell r="M67">
            <v>1700976.876201886</v>
          </cell>
          <cell r="N67">
            <v>147100</v>
          </cell>
          <cell r="O67">
            <v>16578.700000000044</v>
          </cell>
          <cell r="P67">
            <v>0</v>
          </cell>
          <cell r="Q67">
            <v>0</v>
          </cell>
          <cell r="R67">
            <v>-8447.3707564346096</v>
          </cell>
          <cell r="S67">
            <v>-8447.3707564346096</v>
          </cell>
          <cell r="T67">
            <v>0</v>
          </cell>
          <cell r="U67">
            <v>0</v>
          </cell>
          <cell r="V67">
            <v>0</v>
          </cell>
          <cell r="W67">
            <v>0</v>
          </cell>
          <cell r="X67">
            <v>0</v>
          </cell>
          <cell r="Y67">
            <v>7043.4</v>
          </cell>
          <cell r="Z67">
            <v>1863251.6054454511</v>
          </cell>
        </row>
        <row r="68">
          <cell r="D68">
            <v>2045</v>
          </cell>
          <cell r="E68" t="str">
            <v>Lower Meadow Primary School</v>
          </cell>
          <cell r="F68">
            <v>262</v>
          </cell>
          <cell r="G68">
            <v>1007914</v>
          </cell>
          <cell r="H68">
            <v>82514.699999999983</v>
          </cell>
          <cell r="I68">
            <v>180474.59999999998</v>
          </cell>
          <cell r="J68">
            <v>116062.20999999993</v>
          </cell>
          <cell r="K68">
            <v>150819.06597579384</v>
          </cell>
          <cell r="L68">
            <v>24942.400000000001</v>
          </cell>
          <cell r="M68">
            <v>1562726.9759757936</v>
          </cell>
          <cell r="N68">
            <v>147100</v>
          </cell>
          <cell r="O68">
            <v>16797.211494252773</v>
          </cell>
          <cell r="P68">
            <v>0</v>
          </cell>
          <cell r="Q68">
            <v>0</v>
          </cell>
          <cell r="R68">
            <v>-1379.8732752086428</v>
          </cell>
          <cell r="S68">
            <v>-1379.8732752086428</v>
          </cell>
          <cell r="T68">
            <v>0</v>
          </cell>
          <cell r="U68">
            <v>0</v>
          </cell>
          <cell r="V68">
            <v>0</v>
          </cell>
          <cell r="W68">
            <v>0</v>
          </cell>
          <cell r="X68">
            <v>0</v>
          </cell>
          <cell r="Y68">
            <v>6060.6</v>
          </cell>
          <cell r="Z68">
            <v>1731304.9141948374</v>
          </cell>
        </row>
        <row r="69">
          <cell r="D69">
            <v>2070</v>
          </cell>
          <cell r="E69" t="str">
            <v>Lowfield Community Primary School</v>
          </cell>
          <cell r="F69">
            <v>402</v>
          </cell>
          <cell r="G69">
            <v>1546494</v>
          </cell>
          <cell r="H69">
            <v>67635</v>
          </cell>
          <cell r="I69">
            <v>147930</v>
          </cell>
          <cell r="J69">
            <v>120111.21000000002</v>
          </cell>
          <cell r="K69">
            <v>136411.83648566192</v>
          </cell>
          <cell r="L69">
            <v>128211.35446685873</v>
          </cell>
          <cell r="M69">
            <v>2146793.4009525208</v>
          </cell>
          <cell r="N69">
            <v>147100</v>
          </cell>
          <cell r="O69">
            <v>35589.199999999888</v>
          </cell>
          <cell r="P69">
            <v>0</v>
          </cell>
          <cell r="Q69">
            <v>0</v>
          </cell>
          <cell r="R69">
            <v>0</v>
          </cell>
          <cell r="S69">
            <v>0</v>
          </cell>
          <cell r="T69">
            <v>0</v>
          </cell>
          <cell r="U69">
            <v>0</v>
          </cell>
          <cell r="V69">
            <v>0</v>
          </cell>
          <cell r="W69">
            <v>0</v>
          </cell>
          <cell r="X69">
            <v>0</v>
          </cell>
          <cell r="Y69">
            <v>33852</v>
          </cell>
          <cell r="Z69">
            <v>2363334.600952521</v>
          </cell>
        </row>
        <row r="70">
          <cell r="D70">
            <v>2292</v>
          </cell>
          <cell r="E70" t="str">
            <v>Loxley Primary School</v>
          </cell>
          <cell r="F70">
            <v>209</v>
          </cell>
          <cell r="G70">
            <v>804023</v>
          </cell>
          <cell r="H70">
            <v>8116.2</v>
          </cell>
          <cell r="I70">
            <v>17751.600000000002</v>
          </cell>
          <cell r="J70">
            <v>6701.25</v>
          </cell>
          <cell r="K70">
            <v>50849.398073836281</v>
          </cell>
          <cell r="L70">
            <v>0</v>
          </cell>
          <cell r="M70">
            <v>887441.44807383616</v>
          </cell>
          <cell r="N70">
            <v>147100</v>
          </cell>
          <cell r="O70">
            <v>0</v>
          </cell>
          <cell r="P70">
            <v>1053.5519261636828</v>
          </cell>
          <cell r="Q70">
            <v>1053.5519261636828</v>
          </cell>
          <cell r="R70">
            <v>0</v>
          </cell>
          <cell r="S70">
            <v>0</v>
          </cell>
          <cell r="T70">
            <v>0</v>
          </cell>
          <cell r="U70">
            <v>0</v>
          </cell>
          <cell r="V70">
            <v>0</v>
          </cell>
          <cell r="W70">
            <v>0</v>
          </cell>
          <cell r="X70">
            <v>0</v>
          </cell>
          <cell r="Y70">
            <v>3517.95</v>
          </cell>
          <cell r="Z70">
            <v>1039112.9499999998</v>
          </cell>
        </row>
        <row r="71">
          <cell r="D71">
            <v>2072</v>
          </cell>
          <cell r="E71" t="str">
            <v>Lydgate Infant School</v>
          </cell>
          <cell r="F71">
            <v>350</v>
          </cell>
          <cell r="G71">
            <v>1346450</v>
          </cell>
          <cell r="H71">
            <v>11723.400000000003</v>
          </cell>
          <cell r="I71">
            <v>25641.200000000008</v>
          </cell>
          <cell r="J71">
            <v>10685.13</v>
          </cell>
          <cell r="K71">
            <v>69148.230088495606</v>
          </cell>
          <cell r="L71">
            <v>36026.371308016816</v>
          </cell>
          <cell r="M71">
            <v>1499674.3313965122</v>
          </cell>
          <cell r="N71">
            <v>147100</v>
          </cell>
          <cell r="O71">
            <v>0</v>
          </cell>
          <cell r="P71">
            <v>87475.668603487837</v>
          </cell>
          <cell r="Q71">
            <v>87475.668603487837</v>
          </cell>
          <cell r="R71">
            <v>0</v>
          </cell>
          <cell r="S71">
            <v>0</v>
          </cell>
          <cell r="T71">
            <v>0</v>
          </cell>
          <cell r="U71">
            <v>0</v>
          </cell>
          <cell r="V71">
            <v>0</v>
          </cell>
          <cell r="W71">
            <v>0</v>
          </cell>
          <cell r="X71">
            <v>0</v>
          </cell>
          <cell r="Y71">
            <v>30303</v>
          </cell>
          <cell r="Z71">
            <v>1764553</v>
          </cell>
        </row>
        <row r="72">
          <cell r="D72">
            <v>2071</v>
          </cell>
          <cell r="E72" t="str">
            <v>Lydgate Junior School</v>
          </cell>
          <cell r="F72">
            <v>475</v>
          </cell>
          <cell r="G72">
            <v>1827325</v>
          </cell>
          <cell r="H72">
            <v>27053.999999999949</v>
          </cell>
          <cell r="I72">
            <v>59171.999999999898</v>
          </cell>
          <cell r="J72">
            <v>16451.01999999999</v>
          </cell>
          <cell r="K72">
            <v>145164.01124290054</v>
          </cell>
          <cell r="L72">
            <v>24395</v>
          </cell>
          <cell r="M72">
            <v>2099561.0312429005</v>
          </cell>
          <cell r="N72">
            <v>147100</v>
          </cell>
          <cell r="O72">
            <v>0</v>
          </cell>
          <cell r="P72">
            <v>106963.96875709962</v>
          </cell>
          <cell r="Q72">
            <v>106963.96875709962</v>
          </cell>
          <cell r="R72">
            <v>0</v>
          </cell>
          <cell r="S72">
            <v>0</v>
          </cell>
          <cell r="T72">
            <v>0</v>
          </cell>
          <cell r="U72">
            <v>0</v>
          </cell>
          <cell r="V72">
            <v>0</v>
          </cell>
          <cell r="W72">
            <v>0</v>
          </cell>
          <cell r="X72">
            <v>0</v>
          </cell>
          <cell r="Y72">
            <v>23577.75</v>
          </cell>
          <cell r="Z72">
            <v>2377202.75</v>
          </cell>
        </row>
        <row r="73">
          <cell r="D73">
            <v>2358</v>
          </cell>
          <cell r="E73" t="str">
            <v>Malin Bridge Primary School</v>
          </cell>
          <cell r="F73">
            <v>544</v>
          </cell>
          <cell r="G73">
            <v>2092768</v>
          </cell>
          <cell r="H73">
            <v>50049.900000000038</v>
          </cell>
          <cell r="I73">
            <v>109468.20000000008</v>
          </cell>
          <cell r="J73">
            <v>53978.415027624302</v>
          </cell>
          <cell r="K73">
            <v>129198.90313824351</v>
          </cell>
          <cell r="L73">
            <v>16634.518201284787</v>
          </cell>
          <cell r="M73">
            <v>2452097.9363671527</v>
          </cell>
          <cell r="N73">
            <v>147100</v>
          </cell>
          <cell r="O73">
            <v>0</v>
          </cell>
          <cell r="P73">
            <v>96322.063632847596</v>
          </cell>
          <cell r="Q73">
            <v>96322.063632847596</v>
          </cell>
          <cell r="R73">
            <v>0</v>
          </cell>
          <cell r="S73">
            <v>0</v>
          </cell>
          <cell r="T73">
            <v>0</v>
          </cell>
          <cell r="U73">
            <v>0</v>
          </cell>
          <cell r="V73">
            <v>0</v>
          </cell>
          <cell r="W73">
            <v>0</v>
          </cell>
          <cell r="X73">
            <v>0</v>
          </cell>
          <cell r="Y73">
            <v>7862.4</v>
          </cell>
          <cell r="Z73">
            <v>2703382.4000000008</v>
          </cell>
        </row>
        <row r="74">
          <cell r="D74">
            <v>2359</v>
          </cell>
          <cell r="E74" t="str">
            <v>Manor Lodge Community Primary and Nursery School</v>
          </cell>
          <cell r="F74">
            <v>357</v>
          </cell>
          <cell r="G74">
            <v>1373379</v>
          </cell>
          <cell r="H74">
            <v>70340.399999999936</v>
          </cell>
          <cell r="I74">
            <v>154833.40000000011</v>
          </cell>
          <cell r="J74">
            <v>123008.89000000017</v>
          </cell>
          <cell r="K74">
            <v>185502.13414634141</v>
          </cell>
          <cell r="L74">
            <v>45363.203389830443</v>
          </cell>
          <cell r="M74">
            <v>1952427.027536172</v>
          </cell>
          <cell r="N74">
            <v>147100</v>
          </cell>
          <cell r="O74">
            <v>4419.7000000000116</v>
          </cell>
          <cell r="P74">
            <v>0</v>
          </cell>
          <cell r="Q74">
            <v>0</v>
          </cell>
          <cell r="R74">
            <v>0</v>
          </cell>
          <cell r="S74">
            <v>0</v>
          </cell>
          <cell r="T74">
            <v>0</v>
          </cell>
          <cell r="U74">
            <v>0</v>
          </cell>
          <cell r="V74">
            <v>0</v>
          </cell>
          <cell r="W74">
            <v>0</v>
          </cell>
          <cell r="X74">
            <v>0</v>
          </cell>
          <cell r="Y74">
            <v>5678.4</v>
          </cell>
          <cell r="Z74">
            <v>2109625.127536172</v>
          </cell>
        </row>
        <row r="75">
          <cell r="D75">
            <v>2012</v>
          </cell>
          <cell r="E75" t="str">
            <v>Mansel Primary</v>
          </cell>
          <cell r="F75">
            <v>367</v>
          </cell>
          <cell r="G75">
            <v>1411849</v>
          </cell>
          <cell r="H75">
            <v>99648.900000000067</v>
          </cell>
          <cell r="I75">
            <v>217950.20000000019</v>
          </cell>
          <cell r="J75">
            <v>177080.69871584696</v>
          </cell>
          <cell r="K75">
            <v>161165.15215911935</v>
          </cell>
          <cell r="L75">
            <v>7413.6265432098735</v>
          </cell>
          <cell r="M75">
            <v>2075107.5774181765</v>
          </cell>
          <cell r="N75">
            <v>147100</v>
          </cell>
          <cell r="O75">
            <v>2875.700000000003</v>
          </cell>
          <cell r="P75">
            <v>0</v>
          </cell>
          <cell r="Q75">
            <v>0</v>
          </cell>
          <cell r="R75">
            <v>0</v>
          </cell>
          <cell r="S75">
            <v>0</v>
          </cell>
          <cell r="T75">
            <v>0</v>
          </cell>
          <cell r="U75">
            <v>0</v>
          </cell>
          <cell r="V75">
            <v>0</v>
          </cell>
          <cell r="W75">
            <v>0</v>
          </cell>
          <cell r="X75">
            <v>0</v>
          </cell>
          <cell r="Y75">
            <v>6661.2</v>
          </cell>
          <cell r="Z75">
            <v>2231744.4774181768</v>
          </cell>
        </row>
        <row r="76">
          <cell r="D76">
            <v>2079</v>
          </cell>
          <cell r="E76" t="str">
            <v>Marlcliffe Community Primary School</v>
          </cell>
          <cell r="F76">
            <v>474</v>
          </cell>
          <cell r="G76">
            <v>1823478</v>
          </cell>
          <cell r="H76">
            <v>33817.500000000036</v>
          </cell>
          <cell r="I76">
            <v>74951.199999999983</v>
          </cell>
          <cell r="J76">
            <v>60230.109999999891</v>
          </cell>
          <cell r="K76">
            <v>152399.2537313434</v>
          </cell>
          <cell r="L76">
            <v>9008.3292383292264</v>
          </cell>
          <cell r="M76">
            <v>2153884.3929696721</v>
          </cell>
          <cell r="N76">
            <v>147100</v>
          </cell>
          <cell r="O76">
            <v>0</v>
          </cell>
          <cell r="P76">
            <v>47685.607030327796</v>
          </cell>
          <cell r="Q76">
            <v>47685.607030327796</v>
          </cell>
          <cell r="R76">
            <v>0</v>
          </cell>
          <cell r="S76">
            <v>0</v>
          </cell>
          <cell r="T76">
            <v>0</v>
          </cell>
          <cell r="U76">
            <v>0</v>
          </cell>
          <cell r="V76">
            <v>0</v>
          </cell>
          <cell r="W76">
            <v>0</v>
          </cell>
          <cell r="X76">
            <v>0</v>
          </cell>
          <cell r="Y76">
            <v>39312</v>
          </cell>
          <cell r="Z76">
            <v>2387981.9999999991</v>
          </cell>
        </row>
        <row r="77">
          <cell r="D77">
            <v>2081</v>
          </cell>
          <cell r="E77" t="str">
            <v>Meersbrook Bank Primary School</v>
          </cell>
          <cell r="F77">
            <v>206</v>
          </cell>
          <cell r="G77">
            <v>792482</v>
          </cell>
          <cell r="H77">
            <v>10821.599999999997</v>
          </cell>
          <cell r="I77">
            <v>23668.799999999996</v>
          </cell>
          <cell r="J77">
            <v>8493.1</v>
          </cell>
          <cell r="K77">
            <v>43740.357236154727</v>
          </cell>
          <cell r="L77">
            <v>18803.352272727283</v>
          </cell>
          <cell r="M77">
            <v>898009.20950888202</v>
          </cell>
          <cell r="N77">
            <v>147100</v>
          </cell>
          <cell r="O77">
            <v>0</v>
          </cell>
          <cell r="P77">
            <v>0</v>
          </cell>
          <cell r="Q77">
            <v>0</v>
          </cell>
          <cell r="R77">
            <v>0</v>
          </cell>
          <cell r="S77">
            <v>0</v>
          </cell>
          <cell r="T77">
            <v>0</v>
          </cell>
          <cell r="U77">
            <v>0</v>
          </cell>
          <cell r="V77">
            <v>0</v>
          </cell>
          <cell r="W77">
            <v>0</v>
          </cell>
          <cell r="X77">
            <v>0</v>
          </cell>
          <cell r="Y77">
            <v>17839.25</v>
          </cell>
          <cell r="Z77">
            <v>1062948.4595088819</v>
          </cell>
        </row>
        <row r="78">
          <cell r="D78">
            <v>2013</v>
          </cell>
          <cell r="E78" t="str">
            <v>Meynell Community Primary School</v>
          </cell>
          <cell r="F78">
            <v>389</v>
          </cell>
          <cell r="G78">
            <v>1496483</v>
          </cell>
          <cell r="H78">
            <v>121292.09999999996</v>
          </cell>
          <cell r="I78">
            <v>265287.79999999993</v>
          </cell>
          <cell r="J78">
            <v>217396.46000000005</v>
          </cell>
          <cell r="K78">
            <v>245607.39872042276</v>
          </cell>
          <cell r="L78">
            <v>40434.909638554251</v>
          </cell>
          <cell r="M78">
            <v>2386501.668358977</v>
          </cell>
          <cell r="N78">
            <v>147100</v>
          </cell>
          <cell r="O78">
            <v>17041.900000000169</v>
          </cell>
          <cell r="P78">
            <v>0</v>
          </cell>
          <cell r="Q78">
            <v>0</v>
          </cell>
          <cell r="R78">
            <v>-7030.7594232499805</v>
          </cell>
          <cell r="S78">
            <v>-7030.7594232499805</v>
          </cell>
          <cell r="T78">
            <v>0</v>
          </cell>
          <cell r="U78">
            <v>0</v>
          </cell>
          <cell r="V78">
            <v>0</v>
          </cell>
          <cell r="W78">
            <v>0</v>
          </cell>
          <cell r="X78">
            <v>0</v>
          </cell>
          <cell r="Y78">
            <v>6715.8</v>
          </cell>
          <cell r="Z78">
            <v>2550328.6089357263</v>
          </cell>
        </row>
        <row r="79">
          <cell r="D79">
            <v>2346</v>
          </cell>
          <cell r="E79" t="str">
            <v>Monteney Primary School</v>
          </cell>
          <cell r="F79">
            <v>406</v>
          </cell>
          <cell r="G79">
            <v>1561882</v>
          </cell>
          <cell r="H79">
            <v>69889.499999999942</v>
          </cell>
          <cell r="I79">
            <v>152860.99999999988</v>
          </cell>
          <cell r="J79">
            <v>127285.80000000006</v>
          </cell>
          <cell r="K79">
            <v>156472.09987417437</v>
          </cell>
          <cell r="L79">
            <v>4887.2543352601233</v>
          </cell>
          <cell r="M79">
            <v>2073277.6542094345</v>
          </cell>
          <cell r="N79">
            <v>147100</v>
          </cell>
          <cell r="O79">
            <v>0</v>
          </cell>
          <cell r="P79">
            <v>0</v>
          </cell>
          <cell r="Q79">
            <v>0</v>
          </cell>
          <cell r="R79">
            <v>-3455.804852022055</v>
          </cell>
          <cell r="S79">
            <v>-3455.804852022055</v>
          </cell>
          <cell r="T79">
            <v>0</v>
          </cell>
          <cell r="U79">
            <v>0</v>
          </cell>
          <cell r="V79">
            <v>0</v>
          </cell>
          <cell r="W79">
            <v>0</v>
          </cell>
          <cell r="X79">
            <v>0</v>
          </cell>
          <cell r="Y79">
            <v>8190</v>
          </cell>
          <cell r="Z79">
            <v>2225111.8493574127</v>
          </cell>
        </row>
        <row r="80">
          <cell r="D80">
            <v>2257</v>
          </cell>
          <cell r="E80" t="str">
            <v>Mosborough Primary School</v>
          </cell>
          <cell r="F80">
            <v>418</v>
          </cell>
          <cell r="G80">
            <v>1608046</v>
          </cell>
          <cell r="H80">
            <v>24799.499999999985</v>
          </cell>
          <cell r="I80">
            <v>56213.399999999849</v>
          </cell>
          <cell r="J80">
            <v>14259.009999999995</v>
          </cell>
          <cell r="K80">
            <v>86123.221288515415</v>
          </cell>
          <cell r="L80">
            <v>5557.7653631284911</v>
          </cell>
          <cell r="M80">
            <v>1794998.8966516438</v>
          </cell>
          <cell r="N80">
            <v>147100</v>
          </cell>
          <cell r="O80">
            <v>0</v>
          </cell>
          <cell r="P80">
            <v>129091.10334835638</v>
          </cell>
          <cell r="Q80">
            <v>129091.10334835638</v>
          </cell>
          <cell r="R80">
            <v>0</v>
          </cell>
          <cell r="S80">
            <v>0</v>
          </cell>
          <cell r="T80">
            <v>0</v>
          </cell>
          <cell r="U80">
            <v>0</v>
          </cell>
          <cell r="V80">
            <v>211176.20764000001</v>
          </cell>
          <cell r="W80">
            <v>0</v>
          </cell>
          <cell r="X80">
            <v>0</v>
          </cell>
          <cell r="Y80">
            <v>48321</v>
          </cell>
          <cell r="Z80">
            <v>2330687.2076399997</v>
          </cell>
        </row>
        <row r="81">
          <cell r="D81">
            <v>2092</v>
          </cell>
          <cell r="E81" t="str">
            <v>Mundella Primary School</v>
          </cell>
          <cell r="F81">
            <v>415</v>
          </cell>
          <cell r="G81">
            <v>1596505</v>
          </cell>
          <cell r="H81">
            <v>23446.799999999981</v>
          </cell>
          <cell r="I81">
            <v>51282.399999999958</v>
          </cell>
          <cell r="J81">
            <v>19540.769999999979</v>
          </cell>
          <cell r="K81">
            <v>106444.91109146283</v>
          </cell>
          <cell r="L81">
            <v>1395.0564971751403</v>
          </cell>
          <cell r="M81">
            <v>1798614.9375886382</v>
          </cell>
          <cell r="N81">
            <v>147100</v>
          </cell>
          <cell r="O81">
            <v>0</v>
          </cell>
          <cell r="P81">
            <v>110610.06241136219</v>
          </cell>
          <cell r="Q81">
            <v>110610.06241136219</v>
          </cell>
          <cell r="R81">
            <v>0</v>
          </cell>
          <cell r="S81">
            <v>0</v>
          </cell>
          <cell r="T81">
            <v>0</v>
          </cell>
          <cell r="U81">
            <v>0</v>
          </cell>
          <cell r="V81">
            <v>0</v>
          </cell>
          <cell r="W81">
            <v>0</v>
          </cell>
          <cell r="X81">
            <v>0</v>
          </cell>
          <cell r="Y81">
            <v>45318</v>
          </cell>
          <cell r="Z81">
            <v>2101643.0000000005</v>
          </cell>
        </row>
        <row r="82">
          <cell r="D82">
            <v>2002</v>
          </cell>
          <cell r="E82" t="str">
            <v>Nether Edge Primary School</v>
          </cell>
          <cell r="F82">
            <v>433</v>
          </cell>
          <cell r="G82">
            <v>1665751</v>
          </cell>
          <cell r="H82">
            <v>53206.199999999939</v>
          </cell>
          <cell r="I82">
            <v>118343.99999999997</v>
          </cell>
          <cell r="J82">
            <v>41712.319999999992</v>
          </cell>
          <cell r="K82">
            <v>158350.53023017992</v>
          </cell>
          <cell r="L82">
            <v>55157.628726287199</v>
          </cell>
          <cell r="M82">
            <v>2092521.6789564672</v>
          </cell>
          <cell r="N82">
            <v>147100</v>
          </cell>
          <cell r="O82">
            <v>0</v>
          </cell>
          <cell r="P82">
            <v>0</v>
          </cell>
          <cell r="Q82">
            <v>0</v>
          </cell>
          <cell r="R82">
            <v>0</v>
          </cell>
          <cell r="S82">
            <v>0</v>
          </cell>
          <cell r="T82">
            <v>15698.344643616227</v>
          </cell>
          <cell r="U82">
            <v>15698.344643616227</v>
          </cell>
          <cell r="V82">
            <v>0</v>
          </cell>
          <cell r="W82">
            <v>0</v>
          </cell>
          <cell r="X82">
            <v>0</v>
          </cell>
          <cell r="Y82">
            <v>6466.77</v>
          </cell>
          <cell r="Z82">
            <v>2261786.7936000829</v>
          </cell>
        </row>
        <row r="83">
          <cell r="D83">
            <v>2221</v>
          </cell>
          <cell r="E83" t="str">
            <v>Nether Green Infant School</v>
          </cell>
          <cell r="F83">
            <v>170</v>
          </cell>
          <cell r="G83">
            <v>653990</v>
          </cell>
          <cell r="H83">
            <v>4508.9999999999991</v>
          </cell>
          <cell r="I83">
            <v>9861.9999999999982</v>
          </cell>
          <cell r="J83">
            <v>4008.1200000000008</v>
          </cell>
          <cell r="K83">
            <v>60428.571428571478</v>
          </cell>
          <cell r="L83">
            <v>13756.400000000001</v>
          </cell>
          <cell r="M83">
            <v>746554.0914285715</v>
          </cell>
          <cell r="N83">
            <v>147100</v>
          </cell>
          <cell r="O83">
            <v>0</v>
          </cell>
          <cell r="P83">
            <v>0</v>
          </cell>
          <cell r="Q83">
            <v>0</v>
          </cell>
          <cell r="R83">
            <v>0</v>
          </cell>
          <cell r="S83">
            <v>0</v>
          </cell>
          <cell r="T83">
            <v>0</v>
          </cell>
          <cell r="U83">
            <v>0</v>
          </cell>
          <cell r="V83">
            <v>0</v>
          </cell>
          <cell r="W83">
            <v>0</v>
          </cell>
          <cell r="X83">
            <v>0</v>
          </cell>
          <cell r="Y83">
            <v>15094.75</v>
          </cell>
          <cell r="Z83">
            <v>908748.8414285715</v>
          </cell>
        </row>
        <row r="84">
          <cell r="D84">
            <v>2087</v>
          </cell>
          <cell r="E84" t="str">
            <v>Nether Green Junior School</v>
          </cell>
          <cell r="F84">
            <v>377</v>
          </cell>
          <cell r="G84">
            <v>1450319</v>
          </cell>
          <cell r="H84">
            <v>20741.399999999932</v>
          </cell>
          <cell r="I84">
            <v>45365.199999999852</v>
          </cell>
          <cell r="J84">
            <v>13679.989999999987</v>
          </cell>
          <cell r="K84">
            <v>78441.458795242826</v>
          </cell>
          <cell r="L84">
            <v>18444.999999999993</v>
          </cell>
          <cell r="M84">
            <v>1626992.0487952428</v>
          </cell>
          <cell r="N84">
            <v>147100</v>
          </cell>
          <cell r="O84">
            <v>0</v>
          </cell>
          <cell r="P84">
            <v>93942.951204757148</v>
          </cell>
          <cell r="Q84">
            <v>93942.951204757148</v>
          </cell>
          <cell r="R84">
            <v>0</v>
          </cell>
          <cell r="S84">
            <v>0</v>
          </cell>
          <cell r="T84">
            <v>0</v>
          </cell>
          <cell r="U84">
            <v>0</v>
          </cell>
          <cell r="V84">
            <v>0</v>
          </cell>
          <cell r="W84">
            <v>0</v>
          </cell>
          <cell r="X84">
            <v>0</v>
          </cell>
          <cell r="Y84">
            <v>29757</v>
          </cell>
          <cell r="Z84">
            <v>1897792</v>
          </cell>
        </row>
        <row r="85">
          <cell r="D85">
            <v>2272</v>
          </cell>
          <cell r="E85" t="str">
            <v>Netherthorpe Primary School</v>
          </cell>
          <cell r="F85">
            <v>219</v>
          </cell>
          <cell r="G85">
            <v>842493</v>
          </cell>
          <cell r="H85">
            <v>50500.799999999974</v>
          </cell>
          <cell r="I85">
            <v>110454.39999999995</v>
          </cell>
          <cell r="J85">
            <v>71703.640000000087</v>
          </cell>
          <cell r="K85">
            <v>164709.04907975462</v>
          </cell>
          <cell r="L85">
            <v>73252.540540540518</v>
          </cell>
          <cell r="M85">
            <v>1313113.4296202951</v>
          </cell>
          <cell r="N85">
            <v>147100</v>
          </cell>
          <cell r="O85">
            <v>1794.8999999999996</v>
          </cell>
          <cell r="P85">
            <v>0</v>
          </cell>
          <cell r="Q85">
            <v>0</v>
          </cell>
          <cell r="R85">
            <v>0</v>
          </cell>
          <cell r="S85">
            <v>0</v>
          </cell>
          <cell r="T85">
            <v>0</v>
          </cell>
          <cell r="U85">
            <v>0</v>
          </cell>
          <cell r="V85">
            <v>0</v>
          </cell>
          <cell r="W85">
            <v>81000</v>
          </cell>
          <cell r="X85">
            <v>0</v>
          </cell>
          <cell r="Y85">
            <v>25274.35</v>
          </cell>
          <cell r="Z85">
            <v>1568282.6796202951</v>
          </cell>
        </row>
        <row r="86">
          <cell r="D86">
            <v>2309</v>
          </cell>
          <cell r="E86" t="str">
            <v>Nook Lane Junior School</v>
          </cell>
          <cell r="F86">
            <v>246</v>
          </cell>
          <cell r="G86">
            <v>946362</v>
          </cell>
          <cell r="H86">
            <v>16232.399999999983</v>
          </cell>
          <cell r="I86">
            <v>35503.199999999968</v>
          </cell>
          <cell r="J86">
            <v>11609.499999999991</v>
          </cell>
          <cell r="K86">
            <v>70221.533092603946</v>
          </cell>
          <cell r="L86">
            <v>1784.9999999999984</v>
          </cell>
          <cell r="M86">
            <v>1081713.6330926039</v>
          </cell>
          <cell r="N86">
            <v>147100</v>
          </cell>
          <cell r="O86">
            <v>0</v>
          </cell>
          <cell r="P86">
            <v>0</v>
          </cell>
          <cell r="Q86">
            <v>0</v>
          </cell>
          <cell r="R86">
            <v>0</v>
          </cell>
          <cell r="S86">
            <v>0</v>
          </cell>
          <cell r="T86">
            <v>3361.6669035091354</v>
          </cell>
          <cell r="U86">
            <v>3361.6669035091354</v>
          </cell>
          <cell r="V86">
            <v>0</v>
          </cell>
          <cell r="W86">
            <v>0</v>
          </cell>
          <cell r="X86">
            <v>0</v>
          </cell>
          <cell r="Y86">
            <v>4116.75</v>
          </cell>
          <cell r="Z86">
            <v>1236292.0499961134</v>
          </cell>
        </row>
        <row r="87">
          <cell r="D87">
            <v>2051</v>
          </cell>
          <cell r="E87" t="str">
            <v>Norfolk Community Primary School</v>
          </cell>
          <cell r="F87">
            <v>408</v>
          </cell>
          <cell r="G87">
            <v>1569576</v>
          </cell>
          <cell r="H87">
            <v>103706.99999999991</v>
          </cell>
          <cell r="I87">
            <v>226825.99999999985</v>
          </cell>
          <cell r="J87">
            <v>191050.45182266014</v>
          </cell>
          <cell r="K87">
            <v>261469.34994266197</v>
          </cell>
          <cell r="L87">
            <v>65573.103448275957</v>
          </cell>
          <cell r="M87">
            <v>2418201.9052135977</v>
          </cell>
          <cell r="N87">
            <v>147100</v>
          </cell>
          <cell r="O87">
            <v>22696.799999999836</v>
          </cell>
          <cell r="P87">
            <v>0</v>
          </cell>
          <cell r="Q87">
            <v>0</v>
          </cell>
          <cell r="R87">
            <v>-7338.2596271811562</v>
          </cell>
          <cell r="S87">
            <v>-7338.2596271811562</v>
          </cell>
          <cell r="T87">
            <v>0</v>
          </cell>
          <cell r="U87">
            <v>0</v>
          </cell>
          <cell r="V87">
            <v>0</v>
          </cell>
          <cell r="W87">
            <v>0</v>
          </cell>
          <cell r="X87">
            <v>0</v>
          </cell>
          <cell r="Y87">
            <v>11575.2</v>
          </cell>
          <cell r="Z87">
            <v>2592235.6455864166</v>
          </cell>
        </row>
        <row r="88">
          <cell r="D88">
            <v>3010</v>
          </cell>
          <cell r="E88" t="str">
            <v>Norton Free Church of England Primary School</v>
          </cell>
          <cell r="F88">
            <v>213</v>
          </cell>
          <cell r="G88">
            <v>819411</v>
          </cell>
          <cell r="H88">
            <v>15330.600000000006</v>
          </cell>
          <cell r="I88">
            <v>34516.999999999985</v>
          </cell>
          <cell r="J88">
            <v>28376.259999999955</v>
          </cell>
          <cell r="K88">
            <v>41485.801630434849</v>
          </cell>
          <cell r="L88">
            <v>2725.4838709677388</v>
          </cell>
          <cell r="M88">
            <v>941846.14550140256</v>
          </cell>
          <cell r="N88">
            <v>147100</v>
          </cell>
          <cell r="O88">
            <v>0</v>
          </cell>
          <cell r="P88">
            <v>0</v>
          </cell>
          <cell r="Q88">
            <v>0</v>
          </cell>
          <cell r="R88">
            <v>0</v>
          </cell>
          <cell r="S88">
            <v>0</v>
          </cell>
          <cell r="T88">
            <v>4049.3559444433872</v>
          </cell>
          <cell r="U88">
            <v>4049.3559444433872</v>
          </cell>
          <cell r="V88">
            <v>0</v>
          </cell>
          <cell r="W88">
            <v>0</v>
          </cell>
          <cell r="X88">
            <v>0</v>
          </cell>
          <cell r="Y88">
            <v>5896.8</v>
          </cell>
          <cell r="Z88">
            <v>1098892.301445846</v>
          </cell>
        </row>
        <row r="89">
          <cell r="D89">
            <v>2018</v>
          </cell>
          <cell r="E89" t="str">
            <v>Oasis Academy Fir Vale</v>
          </cell>
          <cell r="F89">
            <v>402</v>
          </cell>
          <cell r="G89">
            <v>1546494</v>
          </cell>
          <cell r="H89">
            <v>139778.99999999997</v>
          </cell>
          <cell r="I89">
            <v>306708.20000000007</v>
          </cell>
          <cell r="J89">
            <v>175290.59000000005</v>
          </cell>
          <cell r="K89">
            <v>372393.10606060608</v>
          </cell>
          <cell r="L89">
            <v>135903.40909090906</v>
          </cell>
          <cell r="M89">
            <v>2676568.3051515152</v>
          </cell>
          <cell r="N89">
            <v>147100</v>
          </cell>
          <cell r="O89">
            <v>24009.200000000157</v>
          </cell>
          <cell r="P89">
            <v>0</v>
          </cell>
          <cell r="Q89">
            <v>0</v>
          </cell>
          <cell r="R89">
            <v>0</v>
          </cell>
          <cell r="S89">
            <v>0</v>
          </cell>
          <cell r="T89">
            <v>8777.150572075916</v>
          </cell>
          <cell r="U89">
            <v>8777.150572075916</v>
          </cell>
          <cell r="V89">
            <v>0</v>
          </cell>
          <cell r="W89">
            <v>0</v>
          </cell>
          <cell r="X89">
            <v>0</v>
          </cell>
          <cell r="Y89">
            <v>13759.2</v>
          </cell>
          <cell r="Z89">
            <v>2870213.8557235906</v>
          </cell>
        </row>
        <row r="90">
          <cell r="D90">
            <v>2019</v>
          </cell>
          <cell r="E90" t="str">
            <v>Oasis Academy Watermead</v>
          </cell>
          <cell r="F90">
            <v>392</v>
          </cell>
          <cell r="G90">
            <v>1508024</v>
          </cell>
          <cell r="H90">
            <v>91081.800000000076</v>
          </cell>
          <cell r="I90">
            <v>202170.99999999988</v>
          </cell>
          <cell r="J90">
            <v>199568.34000000005</v>
          </cell>
          <cell r="K90">
            <v>136699.50000000003</v>
          </cell>
          <cell r="L90">
            <v>53720.000000000044</v>
          </cell>
          <cell r="M90">
            <v>2191264.64</v>
          </cell>
          <cell r="N90">
            <v>147100</v>
          </cell>
          <cell r="O90">
            <v>14066.985166240403</v>
          </cell>
          <cell r="P90">
            <v>0</v>
          </cell>
          <cell r="Q90">
            <v>0</v>
          </cell>
          <cell r="R90">
            <v>0</v>
          </cell>
          <cell r="S90">
            <v>0</v>
          </cell>
          <cell r="T90">
            <v>0</v>
          </cell>
          <cell r="U90">
            <v>0</v>
          </cell>
          <cell r="V90">
            <v>0</v>
          </cell>
          <cell r="W90">
            <v>0</v>
          </cell>
          <cell r="X90">
            <v>0</v>
          </cell>
          <cell r="Y90">
            <v>13650</v>
          </cell>
          <cell r="Z90">
            <v>2366081.6251662406</v>
          </cell>
        </row>
        <row r="91">
          <cell r="D91">
            <v>2313</v>
          </cell>
          <cell r="E91" t="str">
            <v>Oughtibridge Primary School</v>
          </cell>
          <cell r="F91">
            <v>414</v>
          </cell>
          <cell r="G91">
            <v>1592658</v>
          </cell>
          <cell r="H91">
            <v>17134.200000000004</v>
          </cell>
          <cell r="I91">
            <v>37475.600000000013</v>
          </cell>
          <cell r="J91">
            <v>13363.429999999993</v>
          </cell>
          <cell r="K91">
            <v>100396.50508332101</v>
          </cell>
          <cell r="L91">
            <v>2087.5423728813557</v>
          </cell>
          <cell r="M91">
            <v>1763115.2774562025</v>
          </cell>
          <cell r="N91">
            <v>147100</v>
          </cell>
          <cell r="O91">
            <v>0</v>
          </cell>
          <cell r="P91">
            <v>141154.72254379734</v>
          </cell>
          <cell r="Q91">
            <v>141154.72254379734</v>
          </cell>
          <cell r="R91">
            <v>0</v>
          </cell>
          <cell r="S91">
            <v>0</v>
          </cell>
          <cell r="T91">
            <v>0</v>
          </cell>
          <cell r="U91">
            <v>0</v>
          </cell>
          <cell r="V91">
            <v>0</v>
          </cell>
          <cell r="W91">
            <v>0</v>
          </cell>
          <cell r="X91">
            <v>0</v>
          </cell>
          <cell r="Y91">
            <v>7261.8</v>
          </cell>
          <cell r="Z91">
            <v>2058631.7999999998</v>
          </cell>
        </row>
        <row r="92">
          <cell r="D92">
            <v>2093</v>
          </cell>
          <cell r="E92" t="str">
            <v>Owler Brook Primary School</v>
          </cell>
          <cell r="F92">
            <v>395</v>
          </cell>
          <cell r="G92">
            <v>1519565</v>
          </cell>
          <cell r="H92">
            <v>118135.79999999994</v>
          </cell>
          <cell r="I92">
            <v>259370.60000000018</v>
          </cell>
          <cell r="J92">
            <v>181531.36999999997</v>
          </cell>
          <cell r="K92">
            <v>289613.72134038794</v>
          </cell>
          <cell r="L92">
            <v>132118.57344632762</v>
          </cell>
          <cell r="M92">
            <v>2500335.0647867159</v>
          </cell>
          <cell r="N92">
            <v>147100</v>
          </cell>
          <cell r="O92">
            <v>29371.758883248815</v>
          </cell>
          <cell r="P92">
            <v>0</v>
          </cell>
          <cell r="Q92">
            <v>0</v>
          </cell>
          <cell r="R92">
            <v>-58166.222695572404</v>
          </cell>
          <cell r="S92">
            <v>-58166.222695572404</v>
          </cell>
          <cell r="T92">
            <v>0</v>
          </cell>
          <cell r="U92">
            <v>0</v>
          </cell>
          <cell r="V92">
            <v>208123.05765</v>
          </cell>
          <cell r="W92">
            <v>0</v>
          </cell>
          <cell r="X92">
            <v>0</v>
          </cell>
          <cell r="Y92">
            <v>12121.2</v>
          </cell>
          <cell r="Z92">
            <v>2838884.8586243927</v>
          </cell>
        </row>
        <row r="93">
          <cell r="D93">
            <v>3428</v>
          </cell>
          <cell r="E93" t="str">
            <v>Parson Cross Church of England Primary School</v>
          </cell>
          <cell r="F93">
            <v>209</v>
          </cell>
          <cell r="G93">
            <v>804023</v>
          </cell>
          <cell r="H93">
            <v>27955.799999999974</v>
          </cell>
          <cell r="I93">
            <v>61144.399999999943</v>
          </cell>
          <cell r="J93">
            <v>86934.06999999992</v>
          </cell>
          <cell r="K93">
            <v>82338.597348978641</v>
          </cell>
          <cell r="L93">
            <v>1397.247191011239</v>
          </cell>
          <cell r="M93">
            <v>1063793.1145399897</v>
          </cell>
          <cell r="N93">
            <v>147100</v>
          </cell>
          <cell r="O93">
            <v>0</v>
          </cell>
          <cell r="P93">
            <v>0</v>
          </cell>
          <cell r="Q93">
            <v>0</v>
          </cell>
          <cell r="R93">
            <v>0</v>
          </cell>
          <cell r="S93">
            <v>0</v>
          </cell>
          <cell r="T93">
            <v>0</v>
          </cell>
          <cell r="U93">
            <v>0</v>
          </cell>
          <cell r="V93">
            <v>0</v>
          </cell>
          <cell r="W93">
            <v>0</v>
          </cell>
          <cell r="X93">
            <v>0</v>
          </cell>
          <cell r="Y93">
            <v>4990</v>
          </cell>
          <cell r="Z93">
            <v>1215883.1145399897</v>
          </cell>
        </row>
        <row r="94">
          <cell r="D94">
            <v>2332</v>
          </cell>
          <cell r="E94" t="str">
            <v>Phillimore Community Primary School</v>
          </cell>
          <cell r="F94">
            <v>387</v>
          </cell>
          <cell r="G94">
            <v>1488789</v>
          </cell>
          <cell r="H94">
            <v>99197.999999999913</v>
          </cell>
          <cell r="I94">
            <v>218936.39999999994</v>
          </cell>
          <cell r="J94">
            <v>179553.1868929503</v>
          </cell>
          <cell r="K94">
            <v>219313.3448275862</v>
          </cell>
          <cell r="L94">
            <v>95018.990963855525</v>
          </cell>
          <cell r="M94">
            <v>2300808.922684392</v>
          </cell>
          <cell r="N94">
            <v>147100</v>
          </cell>
          <cell r="O94">
            <v>11455.200000000006</v>
          </cell>
          <cell r="P94">
            <v>0</v>
          </cell>
          <cell r="Q94">
            <v>0</v>
          </cell>
          <cell r="R94">
            <v>0</v>
          </cell>
          <cell r="S94">
            <v>0</v>
          </cell>
          <cell r="T94">
            <v>0</v>
          </cell>
          <cell r="U94">
            <v>0</v>
          </cell>
          <cell r="V94">
            <v>0</v>
          </cell>
          <cell r="W94">
            <v>0</v>
          </cell>
          <cell r="X94">
            <v>0</v>
          </cell>
          <cell r="Y94">
            <v>6661.2</v>
          </cell>
          <cell r="Z94">
            <v>2466025.3226843923</v>
          </cell>
        </row>
        <row r="95">
          <cell r="D95">
            <v>3433</v>
          </cell>
          <cell r="E95" t="str">
            <v>Pipworth Community Primary School</v>
          </cell>
          <cell r="F95">
            <v>373</v>
          </cell>
          <cell r="G95">
            <v>1434931</v>
          </cell>
          <cell r="H95">
            <v>90630.900000000038</v>
          </cell>
          <cell r="I95">
            <v>199212.40000000008</v>
          </cell>
          <cell r="J95">
            <v>193551.27000000011</v>
          </cell>
          <cell r="K95">
            <v>186622.93947648743</v>
          </cell>
          <cell r="L95">
            <v>43320.6456456456</v>
          </cell>
          <cell r="M95">
            <v>2148269.155122133</v>
          </cell>
          <cell r="N95">
            <v>147100</v>
          </cell>
          <cell r="O95">
            <v>21945.033870967789</v>
          </cell>
          <cell r="P95">
            <v>0</v>
          </cell>
          <cell r="Q95">
            <v>0</v>
          </cell>
          <cell r="R95">
            <v>0</v>
          </cell>
          <cell r="S95">
            <v>0</v>
          </cell>
          <cell r="T95">
            <v>0</v>
          </cell>
          <cell r="U95">
            <v>0</v>
          </cell>
          <cell r="V95">
            <v>0</v>
          </cell>
          <cell r="W95">
            <v>0</v>
          </cell>
          <cell r="X95">
            <v>0</v>
          </cell>
          <cell r="Y95">
            <v>37947</v>
          </cell>
          <cell r="Z95">
            <v>2355261.188993101</v>
          </cell>
        </row>
        <row r="96">
          <cell r="D96">
            <v>3427</v>
          </cell>
          <cell r="E96" t="str">
            <v>Porter Croft Church of England Primary Academy</v>
          </cell>
          <cell r="F96">
            <v>211</v>
          </cell>
          <cell r="G96">
            <v>811717</v>
          </cell>
          <cell r="H96">
            <v>31563.000000000029</v>
          </cell>
          <cell r="I96">
            <v>69034.000000000073</v>
          </cell>
          <cell r="J96">
            <v>72514.820000000051</v>
          </cell>
          <cell r="K96">
            <v>86345.83860382413</v>
          </cell>
          <cell r="L96">
            <v>40202.612359550607</v>
          </cell>
          <cell r="M96">
            <v>1111377.2709633748</v>
          </cell>
          <cell r="N96">
            <v>147100</v>
          </cell>
          <cell r="O96">
            <v>0</v>
          </cell>
          <cell r="P96">
            <v>0</v>
          </cell>
          <cell r="Q96">
            <v>0</v>
          </cell>
          <cell r="R96">
            <v>0</v>
          </cell>
          <cell r="S96">
            <v>0</v>
          </cell>
          <cell r="T96">
            <v>355.73012467433631</v>
          </cell>
          <cell r="U96">
            <v>355.73012467433631</v>
          </cell>
          <cell r="V96">
            <v>0</v>
          </cell>
          <cell r="W96">
            <v>0</v>
          </cell>
          <cell r="X96">
            <v>0</v>
          </cell>
          <cell r="Y96">
            <v>3468.05</v>
          </cell>
          <cell r="Z96">
            <v>1262301.0510880488</v>
          </cell>
        </row>
        <row r="97">
          <cell r="D97">
            <v>2347</v>
          </cell>
          <cell r="E97" t="str">
            <v>Prince Edward Primary School</v>
          </cell>
          <cell r="F97">
            <v>414</v>
          </cell>
          <cell r="G97">
            <v>1592658</v>
          </cell>
          <cell r="H97">
            <v>87925.499999999956</v>
          </cell>
          <cell r="I97">
            <v>193295.19999999992</v>
          </cell>
          <cell r="J97">
            <v>214756.52556900724</v>
          </cell>
          <cell r="K97">
            <v>236540.90730857939</v>
          </cell>
          <cell r="L97">
            <v>57059.49152542372</v>
          </cell>
          <cell r="M97">
            <v>2382235.6244030101</v>
          </cell>
          <cell r="N97">
            <v>147100</v>
          </cell>
          <cell r="O97">
            <v>14629.4</v>
          </cell>
          <cell r="P97">
            <v>0</v>
          </cell>
          <cell r="Q97">
            <v>0</v>
          </cell>
          <cell r="R97">
            <v>0</v>
          </cell>
          <cell r="S97">
            <v>0</v>
          </cell>
          <cell r="T97">
            <v>0</v>
          </cell>
          <cell r="U97">
            <v>0</v>
          </cell>
          <cell r="V97">
            <v>0</v>
          </cell>
          <cell r="W97">
            <v>0</v>
          </cell>
          <cell r="X97">
            <v>0</v>
          </cell>
          <cell r="Y97">
            <v>72618</v>
          </cell>
          <cell r="Z97">
            <v>2616583.0244030105</v>
          </cell>
        </row>
        <row r="98">
          <cell r="D98">
            <v>2366</v>
          </cell>
          <cell r="E98" t="str">
            <v>Pye Bank CofE Primary School</v>
          </cell>
          <cell r="F98">
            <v>417</v>
          </cell>
          <cell r="G98">
            <v>1604199</v>
          </cell>
          <cell r="H98">
            <v>99648.899999999951</v>
          </cell>
          <cell r="I98">
            <v>217950.1999999999</v>
          </cell>
          <cell r="J98">
            <v>194975.12248192751</v>
          </cell>
          <cell r="K98">
            <v>208517.33756411311</v>
          </cell>
          <cell r="L98">
            <v>93732.333333333387</v>
          </cell>
          <cell r="M98">
            <v>2419022.8933793739</v>
          </cell>
          <cell r="N98">
            <v>147100</v>
          </cell>
          <cell r="O98">
            <v>1006.0125000000008</v>
          </cell>
          <cell r="P98">
            <v>0</v>
          </cell>
          <cell r="Q98">
            <v>0</v>
          </cell>
          <cell r="R98">
            <v>0</v>
          </cell>
          <cell r="S98">
            <v>0</v>
          </cell>
          <cell r="T98">
            <v>0</v>
          </cell>
          <cell r="U98">
            <v>0</v>
          </cell>
          <cell r="V98">
            <v>0</v>
          </cell>
          <cell r="W98">
            <v>0</v>
          </cell>
          <cell r="X98">
            <v>0</v>
          </cell>
          <cell r="Y98">
            <v>12994.8</v>
          </cell>
          <cell r="Z98">
            <v>2580123.7058793739</v>
          </cell>
        </row>
        <row r="99">
          <cell r="D99">
            <v>2363</v>
          </cell>
          <cell r="E99" t="str">
            <v>Rainbow Forge Primary Academy</v>
          </cell>
          <cell r="F99">
            <v>273</v>
          </cell>
          <cell r="G99">
            <v>1050231</v>
          </cell>
          <cell r="H99">
            <v>56362.500000000015</v>
          </cell>
          <cell r="I99">
            <v>124261.20000000013</v>
          </cell>
          <cell r="J99">
            <v>62030.520000000077</v>
          </cell>
          <cell r="K99">
            <v>85451.265560165921</v>
          </cell>
          <cell r="L99">
            <v>5261.0526315789411</v>
          </cell>
          <cell r="M99">
            <v>1383597.5381917451</v>
          </cell>
          <cell r="N99">
            <v>147100</v>
          </cell>
          <cell r="O99">
            <v>0</v>
          </cell>
          <cell r="P99">
            <v>0</v>
          </cell>
          <cell r="Q99">
            <v>0</v>
          </cell>
          <cell r="R99">
            <v>0</v>
          </cell>
          <cell r="S99">
            <v>0</v>
          </cell>
          <cell r="T99">
            <v>0</v>
          </cell>
          <cell r="U99">
            <v>0</v>
          </cell>
          <cell r="V99">
            <v>0</v>
          </cell>
          <cell r="W99">
            <v>0</v>
          </cell>
          <cell r="X99">
            <v>0</v>
          </cell>
          <cell r="Y99">
            <v>5569.2</v>
          </cell>
          <cell r="Z99">
            <v>1536266.7381917452</v>
          </cell>
        </row>
        <row r="100">
          <cell r="D100">
            <v>2334</v>
          </cell>
          <cell r="E100" t="str">
            <v>Reignhead Primary School</v>
          </cell>
          <cell r="F100">
            <v>223</v>
          </cell>
          <cell r="G100">
            <v>857881</v>
          </cell>
          <cell r="H100">
            <v>36522.900000000052</v>
          </cell>
          <cell r="I100">
            <v>79882.200000000114</v>
          </cell>
          <cell r="J100">
            <v>37477.200000000026</v>
          </cell>
          <cell r="K100">
            <v>85368.264566073572</v>
          </cell>
          <cell r="L100">
            <v>1320.2487562189062</v>
          </cell>
          <cell r="M100">
            <v>1098451.8133222926</v>
          </cell>
          <cell r="N100">
            <v>147100</v>
          </cell>
          <cell r="O100">
            <v>0</v>
          </cell>
          <cell r="P100">
            <v>0</v>
          </cell>
          <cell r="Q100">
            <v>0</v>
          </cell>
          <cell r="R100">
            <v>0</v>
          </cell>
          <cell r="S100">
            <v>0</v>
          </cell>
          <cell r="T100">
            <v>0</v>
          </cell>
          <cell r="U100">
            <v>0</v>
          </cell>
          <cell r="V100">
            <v>0</v>
          </cell>
          <cell r="W100">
            <v>0</v>
          </cell>
          <cell r="X100">
            <v>0</v>
          </cell>
          <cell r="Y100">
            <v>37401</v>
          </cell>
          <cell r="Z100">
            <v>1282952.8133222926</v>
          </cell>
        </row>
        <row r="101">
          <cell r="D101">
            <v>2338</v>
          </cell>
          <cell r="E101" t="str">
            <v>Rivelin Primary School</v>
          </cell>
          <cell r="F101">
            <v>384</v>
          </cell>
          <cell r="G101">
            <v>1477248</v>
          </cell>
          <cell r="H101">
            <v>30661.199999999943</v>
          </cell>
          <cell r="I101">
            <v>68047.8</v>
          </cell>
          <cell r="J101">
            <v>50789.87000000001</v>
          </cell>
          <cell r="K101">
            <v>129090.01033568494</v>
          </cell>
          <cell r="L101">
            <v>37615.609756097467</v>
          </cell>
          <cell r="M101">
            <v>1793452.4900917825</v>
          </cell>
          <cell r="N101">
            <v>147100</v>
          </cell>
          <cell r="O101">
            <v>38561.4</v>
          </cell>
          <cell r="P101">
            <v>0</v>
          </cell>
          <cell r="Q101">
            <v>0</v>
          </cell>
          <cell r="R101">
            <v>0</v>
          </cell>
          <cell r="S101">
            <v>0</v>
          </cell>
          <cell r="T101">
            <v>6396.8638320720438</v>
          </cell>
          <cell r="U101">
            <v>6396.8638320720438</v>
          </cell>
          <cell r="V101">
            <v>0</v>
          </cell>
          <cell r="W101">
            <v>0</v>
          </cell>
          <cell r="X101">
            <v>0</v>
          </cell>
          <cell r="Y101">
            <v>30030</v>
          </cell>
          <cell r="Z101">
            <v>2015540.7539238541</v>
          </cell>
        </row>
        <row r="102">
          <cell r="D102">
            <v>2306</v>
          </cell>
          <cell r="E102" t="str">
            <v>Royd Nursery and Infant School</v>
          </cell>
          <cell r="F102">
            <v>133</v>
          </cell>
          <cell r="G102">
            <v>511651</v>
          </cell>
          <cell r="H102">
            <v>14428.79999999997</v>
          </cell>
          <cell r="I102">
            <v>31558.39999999994</v>
          </cell>
          <cell r="J102">
            <v>10201.989999999996</v>
          </cell>
          <cell r="K102">
            <v>41541.455696202545</v>
          </cell>
          <cell r="L102">
            <v>2930.9259259259229</v>
          </cell>
          <cell r="M102">
            <v>612312.57162212837</v>
          </cell>
          <cell r="N102">
            <v>147100</v>
          </cell>
          <cell r="O102">
            <v>0</v>
          </cell>
          <cell r="P102">
            <v>0</v>
          </cell>
          <cell r="Q102">
            <v>0</v>
          </cell>
          <cell r="R102">
            <v>0</v>
          </cell>
          <cell r="S102">
            <v>0</v>
          </cell>
          <cell r="T102">
            <v>6635.1009017039032</v>
          </cell>
          <cell r="U102">
            <v>6635.1009017039032</v>
          </cell>
          <cell r="V102">
            <v>0</v>
          </cell>
          <cell r="W102">
            <v>0</v>
          </cell>
          <cell r="X102">
            <v>0</v>
          </cell>
          <cell r="Y102">
            <v>13098.75</v>
          </cell>
          <cell r="Z102">
            <v>779146.42252383207</v>
          </cell>
        </row>
        <row r="103">
          <cell r="D103">
            <v>3401</v>
          </cell>
          <cell r="E103" t="str">
            <v>Sacred Heart School, A Catholic Voluntary Academy</v>
          </cell>
          <cell r="F103">
            <v>211</v>
          </cell>
          <cell r="G103">
            <v>811717</v>
          </cell>
          <cell r="H103">
            <v>13977.900000000014</v>
          </cell>
          <cell r="I103">
            <v>30572.200000000033</v>
          </cell>
          <cell r="J103">
            <v>32299.060000000005</v>
          </cell>
          <cell r="K103">
            <v>73459.259259259212</v>
          </cell>
          <cell r="L103">
            <v>25663.895027624254</v>
          </cell>
          <cell r="M103">
            <v>987689.31428688357</v>
          </cell>
          <cell r="N103">
            <v>147100</v>
          </cell>
          <cell r="O103">
            <v>6205.4095238095297</v>
          </cell>
          <cell r="P103">
            <v>0</v>
          </cell>
          <cell r="Q103">
            <v>0</v>
          </cell>
          <cell r="R103">
            <v>-1838.0716592523204</v>
          </cell>
          <cell r="S103">
            <v>-1838.0716592523204</v>
          </cell>
          <cell r="T103">
            <v>0</v>
          </cell>
          <cell r="U103">
            <v>0</v>
          </cell>
          <cell r="V103">
            <v>0</v>
          </cell>
          <cell r="W103">
            <v>0</v>
          </cell>
          <cell r="X103">
            <v>0</v>
          </cell>
          <cell r="Y103">
            <v>4466.05</v>
          </cell>
          <cell r="Z103">
            <v>1143622.7021514399</v>
          </cell>
        </row>
        <row r="104">
          <cell r="D104">
            <v>2369</v>
          </cell>
          <cell r="E104" t="str">
            <v>Sharrow Nursery, Infant and Junior School</v>
          </cell>
          <cell r="F104">
            <v>428</v>
          </cell>
          <cell r="G104">
            <v>1646516</v>
          </cell>
          <cell r="H104">
            <v>88827.300000000061</v>
          </cell>
          <cell r="I104">
            <v>195267.60000000021</v>
          </cell>
          <cell r="J104">
            <v>109078.33</v>
          </cell>
          <cell r="K104">
            <v>226385.42640148458</v>
          </cell>
          <cell r="L104">
            <v>109635.64032697544</v>
          </cell>
          <cell r="M104">
            <v>2375710.2967284606</v>
          </cell>
          <cell r="N104">
            <v>147100</v>
          </cell>
          <cell r="O104">
            <v>0</v>
          </cell>
          <cell r="P104">
            <v>0</v>
          </cell>
          <cell r="Q104">
            <v>0</v>
          </cell>
          <cell r="R104">
            <v>-31785.855537579828</v>
          </cell>
          <cell r="S104">
            <v>-31785.855537579828</v>
          </cell>
          <cell r="T104">
            <v>0</v>
          </cell>
          <cell r="U104">
            <v>0</v>
          </cell>
          <cell r="V104">
            <v>0</v>
          </cell>
          <cell r="W104">
            <v>0</v>
          </cell>
          <cell r="X104">
            <v>0</v>
          </cell>
          <cell r="Y104">
            <v>63336</v>
          </cell>
          <cell r="Z104">
            <v>2554360.4411908817</v>
          </cell>
        </row>
        <row r="105">
          <cell r="D105">
            <v>2349</v>
          </cell>
          <cell r="E105" t="str">
            <v>Shooter's Grove Primary School</v>
          </cell>
          <cell r="F105">
            <v>332</v>
          </cell>
          <cell r="G105">
            <v>1277204</v>
          </cell>
          <cell r="H105">
            <v>47344.500000000022</v>
          </cell>
          <cell r="I105">
            <v>103551.00000000006</v>
          </cell>
          <cell r="J105">
            <v>47578.250000000065</v>
          </cell>
          <cell r="K105">
            <v>125573.55076159385</v>
          </cell>
          <cell r="L105">
            <v>13920.604026845633</v>
          </cell>
          <cell r="M105">
            <v>1615171.9047884396</v>
          </cell>
          <cell r="N105">
            <v>147100</v>
          </cell>
          <cell r="O105">
            <v>77.200000000005048</v>
          </cell>
          <cell r="P105">
            <v>0</v>
          </cell>
          <cell r="Q105">
            <v>0</v>
          </cell>
          <cell r="R105">
            <v>0</v>
          </cell>
          <cell r="S105">
            <v>0</v>
          </cell>
          <cell r="T105">
            <v>0</v>
          </cell>
          <cell r="U105">
            <v>0</v>
          </cell>
          <cell r="V105">
            <v>0</v>
          </cell>
          <cell r="W105">
            <v>0</v>
          </cell>
          <cell r="X105">
            <v>0</v>
          </cell>
          <cell r="Y105">
            <v>33852</v>
          </cell>
          <cell r="Z105">
            <v>1796201.1047884398</v>
          </cell>
        </row>
        <row r="106">
          <cell r="D106">
            <v>2360</v>
          </cell>
          <cell r="E106" t="str">
            <v>Shortbrook Primary School</v>
          </cell>
          <cell r="F106">
            <v>83</v>
          </cell>
          <cell r="G106">
            <v>319301</v>
          </cell>
          <cell r="H106">
            <v>25250.400000000001</v>
          </cell>
          <cell r="I106">
            <v>55227.200000000012</v>
          </cell>
          <cell r="J106">
            <v>29407.949999999997</v>
          </cell>
          <cell r="K106">
            <v>39706.607142857138</v>
          </cell>
          <cell r="L106">
            <v>2086.6901408450722</v>
          </cell>
          <cell r="M106">
            <v>470979.84728370229</v>
          </cell>
          <cell r="N106">
            <v>147100</v>
          </cell>
          <cell r="O106">
            <v>5809.3000000000238</v>
          </cell>
          <cell r="P106">
            <v>0</v>
          </cell>
          <cell r="Q106">
            <v>0</v>
          </cell>
          <cell r="R106">
            <v>0</v>
          </cell>
          <cell r="S106">
            <v>0</v>
          </cell>
          <cell r="T106">
            <v>59660.702229734285</v>
          </cell>
          <cell r="U106">
            <v>59660.702229734285</v>
          </cell>
          <cell r="V106">
            <v>0</v>
          </cell>
          <cell r="W106">
            <v>0</v>
          </cell>
          <cell r="X106">
            <v>0</v>
          </cell>
          <cell r="Y106">
            <v>10354.25</v>
          </cell>
          <cell r="Z106">
            <v>693904.09951343667</v>
          </cell>
        </row>
        <row r="107">
          <cell r="D107">
            <v>2009</v>
          </cell>
          <cell r="E107" t="str">
            <v>Southey Green Primary School and Nurseries</v>
          </cell>
          <cell r="F107">
            <v>615</v>
          </cell>
          <cell r="G107">
            <v>2365905</v>
          </cell>
          <cell r="H107">
            <v>156011.39999999994</v>
          </cell>
          <cell r="I107">
            <v>341225.1999999999</v>
          </cell>
          <cell r="J107">
            <v>329945.08999999979</v>
          </cell>
          <cell r="K107">
            <v>315270.63502940297</v>
          </cell>
          <cell r="L107">
            <v>35345.028409090912</v>
          </cell>
          <cell r="M107">
            <v>3543702.3534384933</v>
          </cell>
          <cell r="N107">
            <v>147100</v>
          </cell>
          <cell r="O107">
            <v>0</v>
          </cell>
          <cell r="P107">
            <v>0</v>
          </cell>
          <cell r="Q107">
            <v>0</v>
          </cell>
          <cell r="R107">
            <v>0</v>
          </cell>
          <cell r="S107">
            <v>0</v>
          </cell>
          <cell r="T107">
            <v>0</v>
          </cell>
          <cell r="U107">
            <v>0</v>
          </cell>
          <cell r="V107">
            <v>0</v>
          </cell>
          <cell r="W107">
            <v>81000</v>
          </cell>
          <cell r="X107">
            <v>0</v>
          </cell>
          <cell r="Y107">
            <v>14379.7</v>
          </cell>
          <cell r="Z107">
            <v>3786182.0534384935</v>
          </cell>
        </row>
        <row r="108">
          <cell r="D108">
            <v>2329</v>
          </cell>
          <cell r="E108" t="str">
            <v>Springfield Primary School</v>
          </cell>
          <cell r="F108">
            <v>202</v>
          </cell>
          <cell r="G108">
            <v>777094</v>
          </cell>
          <cell r="H108">
            <v>35621.099999999991</v>
          </cell>
          <cell r="I108">
            <v>77909.799999999988</v>
          </cell>
          <cell r="J108">
            <v>47473.590000000004</v>
          </cell>
          <cell r="K108">
            <v>103840.62500000004</v>
          </cell>
          <cell r="L108">
            <v>75468.13953488371</v>
          </cell>
          <cell r="M108">
            <v>1117407.2545348837</v>
          </cell>
          <cell r="N108">
            <v>147100</v>
          </cell>
          <cell r="O108">
            <v>9639.8218905472731</v>
          </cell>
          <cell r="P108">
            <v>0</v>
          </cell>
          <cell r="Q108">
            <v>0</v>
          </cell>
          <cell r="R108">
            <v>-12994.913319381109</v>
          </cell>
          <cell r="S108">
            <v>-12994.913319381109</v>
          </cell>
          <cell r="T108">
            <v>0</v>
          </cell>
          <cell r="U108">
            <v>0</v>
          </cell>
          <cell r="V108">
            <v>0</v>
          </cell>
          <cell r="W108">
            <v>0</v>
          </cell>
          <cell r="X108">
            <v>0</v>
          </cell>
          <cell r="Y108">
            <v>18962</v>
          </cell>
          <cell r="Z108">
            <v>1280114.1631060503</v>
          </cell>
        </row>
        <row r="109">
          <cell r="D109">
            <v>5202</v>
          </cell>
          <cell r="E109" t="str">
            <v>St Ann's Catholic Primary School, A Voluntary Academy</v>
          </cell>
          <cell r="F109">
            <v>96</v>
          </cell>
          <cell r="G109">
            <v>369312</v>
          </cell>
          <cell r="H109">
            <v>7214.4000000000142</v>
          </cell>
          <cell r="I109">
            <v>15779.200000000032</v>
          </cell>
          <cell r="J109">
            <v>13099.719999999988</v>
          </cell>
          <cell r="K109">
            <v>36798.51714550511</v>
          </cell>
          <cell r="L109">
            <v>2039.9999999999991</v>
          </cell>
          <cell r="M109">
            <v>444243.83714550512</v>
          </cell>
          <cell r="N109">
            <v>147100</v>
          </cell>
          <cell r="O109">
            <v>0</v>
          </cell>
          <cell r="P109">
            <v>0</v>
          </cell>
          <cell r="Q109">
            <v>0</v>
          </cell>
          <cell r="R109">
            <v>0</v>
          </cell>
          <cell r="S109">
            <v>0</v>
          </cell>
          <cell r="T109">
            <v>0</v>
          </cell>
          <cell r="U109">
            <v>0</v>
          </cell>
          <cell r="V109">
            <v>0</v>
          </cell>
          <cell r="W109">
            <v>0</v>
          </cell>
          <cell r="X109">
            <v>0</v>
          </cell>
          <cell r="Y109">
            <v>2120.75</v>
          </cell>
          <cell r="Z109">
            <v>593464.58714550512</v>
          </cell>
        </row>
        <row r="110">
          <cell r="D110">
            <v>3402</v>
          </cell>
          <cell r="E110" t="str">
            <v>St Catherine's Catholic Primary School (Hallam)</v>
          </cell>
          <cell r="F110">
            <v>421</v>
          </cell>
          <cell r="G110">
            <v>1619587</v>
          </cell>
          <cell r="H110">
            <v>67184.099999999977</v>
          </cell>
          <cell r="I110">
            <v>146943.79999999999</v>
          </cell>
          <cell r="J110">
            <v>175881.76281622934</v>
          </cell>
          <cell r="K110">
            <v>196172.07920569679</v>
          </cell>
          <cell r="L110">
            <v>93675.415512465348</v>
          </cell>
          <cell r="M110">
            <v>2299444.1575343916</v>
          </cell>
          <cell r="N110">
            <v>147100</v>
          </cell>
          <cell r="O110">
            <v>0</v>
          </cell>
          <cell r="P110">
            <v>0</v>
          </cell>
          <cell r="Q110">
            <v>0</v>
          </cell>
          <cell r="R110">
            <v>0</v>
          </cell>
          <cell r="S110">
            <v>0</v>
          </cell>
          <cell r="T110">
            <v>0</v>
          </cell>
          <cell r="U110">
            <v>0</v>
          </cell>
          <cell r="V110">
            <v>0</v>
          </cell>
          <cell r="W110">
            <v>0</v>
          </cell>
          <cell r="X110">
            <v>0</v>
          </cell>
          <cell r="Y110">
            <v>10537.8</v>
          </cell>
          <cell r="Z110">
            <v>2457081.9575343914</v>
          </cell>
        </row>
        <row r="111">
          <cell r="D111">
            <v>2017</v>
          </cell>
          <cell r="E111" t="str">
            <v>St John Fisher Primary, A Catholic Voluntary Academy</v>
          </cell>
          <cell r="F111">
            <v>212</v>
          </cell>
          <cell r="G111">
            <v>815564</v>
          </cell>
          <cell r="H111">
            <v>18036.000000000011</v>
          </cell>
          <cell r="I111">
            <v>40434.199999999932</v>
          </cell>
          <cell r="J111">
            <v>37640.489999999954</v>
          </cell>
          <cell r="K111">
            <v>72014.642255892206</v>
          </cell>
          <cell r="L111">
            <v>17326.923076923031</v>
          </cell>
          <cell r="M111">
            <v>1001016.2553328151</v>
          </cell>
          <cell r="N111">
            <v>147100</v>
          </cell>
          <cell r="O111">
            <v>0</v>
          </cell>
          <cell r="P111">
            <v>0</v>
          </cell>
          <cell r="Q111">
            <v>0</v>
          </cell>
          <cell r="R111">
            <v>-9819.6722957879592</v>
          </cell>
          <cell r="S111">
            <v>-9819.6722957879592</v>
          </cell>
          <cell r="T111">
            <v>0</v>
          </cell>
          <cell r="U111">
            <v>0</v>
          </cell>
          <cell r="V111">
            <v>0</v>
          </cell>
          <cell r="W111">
            <v>0</v>
          </cell>
          <cell r="X111">
            <v>0</v>
          </cell>
          <cell r="Y111">
            <v>4141.7</v>
          </cell>
          <cell r="Z111">
            <v>1142438.2830370276</v>
          </cell>
        </row>
        <row r="112">
          <cell r="D112">
            <v>5203</v>
          </cell>
          <cell r="E112" t="str">
            <v>St Joseph's Primary School</v>
          </cell>
          <cell r="F112">
            <v>202</v>
          </cell>
          <cell r="G112">
            <v>777094</v>
          </cell>
          <cell r="H112">
            <v>13076.100000000039</v>
          </cell>
          <cell r="I112">
            <v>28599.80000000009</v>
          </cell>
          <cell r="J112">
            <v>33818.230000000018</v>
          </cell>
          <cell r="K112">
            <v>79500.786425934304</v>
          </cell>
          <cell r="L112">
            <v>16483.199999999983</v>
          </cell>
          <cell r="M112">
            <v>948572.11642593436</v>
          </cell>
          <cell r="N112">
            <v>147100</v>
          </cell>
          <cell r="O112">
            <v>0</v>
          </cell>
          <cell r="P112">
            <v>0</v>
          </cell>
          <cell r="Q112">
            <v>0</v>
          </cell>
          <cell r="R112">
            <v>0</v>
          </cell>
          <cell r="S112">
            <v>0</v>
          </cell>
          <cell r="T112">
            <v>0</v>
          </cell>
          <cell r="U112">
            <v>0</v>
          </cell>
          <cell r="V112">
            <v>0</v>
          </cell>
          <cell r="W112">
            <v>0</v>
          </cell>
          <cell r="X112">
            <v>0</v>
          </cell>
          <cell r="Y112">
            <v>3667.65</v>
          </cell>
          <cell r="Z112">
            <v>1099339.7664259342</v>
          </cell>
        </row>
        <row r="113">
          <cell r="D113">
            <v>3406</v>
          </cell>
          <cell r="E113" t="str">
            <v>St Marie's School, A Catholic Voluntary Academy</v>
          </cell>
          <cell r="F113">
            <v>224</v>
          </cell>
          <cell r="G113">
            <v>861728</v>
          </cell>
          <cell r="H113">
            <v>13977.899999999987</v>
          </cell>
          <cell r="I113">
            <v>30572.199999999972</v>
          </cell>
          <cell r="J113">
            <v>28447.740000000013</v>
          </cell>
          <cell r="K113">
            <v>39589.748875562262</v>
          </cell>
          <cell r="L113">
            <v>19923.298969072137</v>
          </cell>
          <cell r="M113">
            <v>994238.88784463436</v>
          </cell>
          <cell r="N113">
            <v>147100</v>
          </cell>
          <cell r="O113">
            <v>0</v>
          </cell>
          <cell r="P113">
            <v>0</v>
          </cell>
          <cell r="Q113">
            <v>0</v>
          </cell>
          <cell r="R113">
            <v>0</v>
          </cell>
          <cell r="S113">
            <v>0</v>
          </cell>
          <cell r="T113">
            <v>0</v>
          </cell>
          <cell r="U113">
            <v>0</v>
          </cell>
          <cell r="V113">
            <v>0</v>
          </cell>
          <cell r="W113">
            <v>0</v>
          </cell>
          <cell r="X113">
            <v>0</v>
          </cell>
          <cell r="Y113">
            <v>4940.1000000000004</v>
          </cell>
          <cell r="Z113">
            <v>1146278.9878446343</v>
          </cell>
        </row>
        <row r="114">
          <cell r="D114">
            <v>2020</v>
          </cell>
          <cell r="E114" t="str">
            <v>St Mary's Church of England Primary School</v>
          </cell>
          <cell r="F114">
            <v>194</v>
          </cell>
          <cell r="G114">
            <v>746318</v>
          </cell>
          <cell r="H114">
            <v>30210.299999999992</v>
          </cell>
          <cell r="I114">
            <v>66075.399999999994</v>
          </cell>
          <cell r="J114">
            <v>39454.825388600999</v>
          </cell>
          <cell r="K114">
            <v>65059.14088628762</v>
          </cell>
          <cell r="L114">
            <v>31418.816568047332</v>
          </cell>
          <cell r="M114">
            <v>978536.48284293618</v>
          </cell>
          <cell r="N114">
            <v>147100</v>
          </cell>
          <cell r="O114">
            <v>0</v>
          </cell>
          <cell r="P114">
            <v>0</v>
          </cell>
          <cell r="Q114">
            <v>0</v>
          </cell>
          <cell r="R114">
            <v>0</v>
          </cell>
          <cell r="S114">
            <v>0</v>
          </cell>
          <cell r="T114">
            <v>0</v>
          </cell>
          <cell r="U114">
            <v>0</v>
          </cell>
          <cell r="V114">
            <v>0</v>
          </cell>
          <cell r="W114">
            <v>0</v>
          </cell>
          <cell r="X114">
            <v>0</v>
          </cell>
          <cell r="Y114">
            <v>3617.75</v>
          </cell>
          <cell r="Z114">
            <v>1129254.2328429362</v>
          </cell>
        </row>
        <row r="115">
          <cell r="D115">
            <v>3423</v>
          </cell>
          <cell r="E115" t="str">
            <v>St Mary's Primary School, A Catholic Voluntary Academy</v>
          </cell>
          <cell r="F115">
            <v>172</v>
          </cell>
          <cell r="G115">
            <v>661684</v>
          </cell>
          <cell r="H115">
            <v>8116.2000000000253</v>
          </cell>
          <cell r="I115">
            <v>17751.600000000057</v>
          </cell>
          <cell r="J115">
            <v>22345.460000000061</v>
          </cell>
          <cell r="K115">
            <v>37485.295912141548</v>
          </cell>
          <cell r="L115">
            <v>2033.2450331125858</v>
          </cell>
          <cell r="M115">
            <v>749415.80094525439</v>
          </cell>
          <cell r="N115">
            <v>147100</v>
          </cell>
          <cell r="O115">
            <v>0</v>
          </cell>
          <cell r="P115">
            <v>0</v>
          </cell>
          <cell r="Q115">
            <v>0</v>
          </cell>
          <cell r="R115">
            <v>0</v>
          </cell>
          <cell r="S115">
            <v>0</v>
          </cell>
          <cell r="T115">
            <v>14971.763537245944</v>
          </cell>
          <cell r="U115">
            <v>14971.763537245944</v>
          </cell>
          <cell r="V115">
            <v>0</v>
          </cell>
          <cell r="W115">
            <v>0</v>
          </cell>
          <cell r="X115">
            <v>0</v>
          </cell>
          <cell r="Y115">
            <v>4166.6499999999996</v>
          </cell>
          <cell r="Z115">
            <v>915654.21448250045</v>
          </cell>
        </row>
        <row r="116">
          <cell r="D116">
            <v>5207</v>
          </cell>
          <cell r="E116" t="str">
            <v>St Patrick's Catholic Voluntary Academy</v>
          </cell>
          <cell r="F116">
            <v>277</v>
          </cell>
          <cell r="G116">
            <v>1065619</v>
          </cell>
          <cell r="H116">
            <v>40130.100000000042</v>
          </cell>
          <cell r="I116">
            <v>87771.800000000105</v>
          </cell>
          <cell r="J116">
            <v>122721.06999999991</v>
          </cell>
          <cell r="K116">
            <v>130413.54052197799</v>
          </cell>
          <cell r="L116">
            <v>46593.270042194039</v>
          </cell>
          <cell r="M116">
            <v>1493248.780564172</v>
          </cell>
          <cell r="N116">
            <v>147100</v>
          </cell>
          <cell r="O116">
            <v>0</v>
          </cell>
          <cell r="P116">
            <v>0</v>
          </cell>
          <cell r="Q116">
            <v>0</v>
          </cell>
          <cell r="R116">
            <v>-8316.3560992640978</v>
          </cell>
          <cell r="S116">
            <v>-8316.3560992640978</v>
          </cell>
          <cell r="T116">
            <v>0</v>
          </cell>
          <cell r="U116">
            <v>0</v>
          </cell>
          <cell r="V116">
            <v>0</v>
          </cell>
          <cell r="W116">
            <v>0</v>
          </cell>
          <cell r="X116">
            <v>0</v>
          </cell>
          <cell r="Y116">
            <v>4815.3500000000004</v>
          </cell>
          <cell r="Z116">
            <v>1636847.7744649076</v>
          </cell>
        </row>
        <row r="117">
          <cell r="D117">
            <v>5208</v>
          </cell>
          <cell r="E117" t="str">
            <v>St Theresa's Catholic Primary School</v>
          </cell>
          <cell r="F117">
            <v>211</v>
          </cell>
          <cell r="G117">
            <v>811717</v>
          </cell>
          <cell r="H117">
            <v>25250.40000000002</v>
          </cell>
          <cell r="I117">
            <v>55227.200000000048</v>
          </cell>
          <cell r="J117">
            <v>100502.14000000012</v>
          </cell>
          <cell r="K117">
            <v>82144.64188080914</v>
          </cell>
          <cell r="L117">
            <v>29131.988950276289</v>
          </cell>
          <cell r="M117">
            <v>1103973.3708310856</v>
          </cell>
          <cell r="N117">
            <v>147100</v>
          </cell>
          <cell r="O117">
            <v>0</v>
          </cell>
          <cell r="P117">
            <v>0</v>
          </cell>
          <cell r="Q117">
            <v>0</v>
          </cell>
          <cell r="R117">
            <v>0</v>
          </cell>
          <cell r="S117">
            <v>0</v>
          </cell>
          <cell r="T117">
            <v>3168.2415254178459</v>
          </cell>
          <cell r="U117">
            <v>3168.2415254178459</v>
          </cell>
          <cell r="V117">
            <v>0</v>
          </cell>
          <cell r="W117">
            <v>0</v>
          </cell>
          <cell r="X117">
            <v>0</v>
          </cell>
          <cell r="Y117">
            <v>4391.2</v>
          </cell>
          <cell r="Z117">
            <v>1258632.8123565032</v>
          </cell>
        </row>
        <row r="118">
          <cell r="D118">
            <v>3424</v>
          </cell>
          <cell r="E118" t="str">
            <v>St Thomas More Catholic Primary, A Voluntary Academy</v>
          </cell>
          <cell r="F118">
            <v>201</v>
          </cell>
          <cell r="G118">
            <v>773247</v>
          </cell>
          <cell r="H118">
            <v>19839.600000000006</v>
          </cell>
          <cell r="I118">
            <v>43392.800000000017</v>
          </cell>
          <cell r="J118">
            <v>62030.64999999998</v>
          </cell>
          <cell r="K118">
            <v>76812.402037617605</v>
          </cell>
          <cell r="L118">
            <v>12837.881355932252</v>
          </cell>
          <cell r="M118">
            <v>988160.3333935499</v>
          </cell>
          <cell r="N118">
            <v>147100</v>
          </cell>
          <cell r="O118">
            <v>0</v>
          </cell>
          <cell r="P118">
            <v>0</v>
          </cell>
          <cell r="Q118">
            <v>0</v>
          </cell>
          <cell r="R118">
            <v>0</v>
          </cell>
          <cell r="S118">
            <v>0</v>
          </cell>
          <cell r="T118">
            <v>0</v>
          </cell>
          <cell r="U118">
            <v>0</v>
          </cell>
          <cell r="V118">
            <v>0</v>
          </cell>
          <cell r="W118">
            <v>0</v>
          </cell>
          <cell r="X118">
            <v>0</v>
          </cell>
          <cell r="Y118">
            <v>3542.9</v>
          </cell>
          <cell r="Z118">
            <v>1138803.2333935499</v>
          </cell>
        </row>
        <row r="119">
          <cell r="D119">
            <v>3414</v>
          </cell>
          <cell r="E119" t="str">
            <v>St Thomas of Canterbury School, a Catholic Voluntary Academy</v>
          </cell>
          <cell r="F119">
            <v>196</v>
          </cell>
          <cell r="G119">
            <v>754012</v>
          </cell>
          <cell r="H119">
            <v>15330.599999999997</v>
          </cell>
          <cell r="I119">
            <v>34517.000000000087</v>
          </cell>
          <cell r="J119">
            <v>22369.350000000028</v>
          </cell>
          <cell r="K119">
            <v>55336.195121951212</v>
          </cell>
          <cell r="L119">
            <v>11731.005917159722</v>
          </cell>
          <cell r="M119">
            <v>893296.15103911096</v>
          </cell>
          <cell r="N119">
            <v>147100</v>
          </cell>
          <cell r="O119">
            <v>0</v>
          </cell>
          <cell r="P119">
            <v>0</v>
          </cell>
          <cell r="Q119">
            <v>0</v>
          </cell>
          <cell r="R119">
            <v>-12515.704467942343</v>
          </cell>
          <cell r="S119">
            <v>-12515.704467942343</v>
          </cell>
          <cell r="T119">
            <v>0</v>
          </cell>
          <cell r="U119">
            <v>0</v>
          </cell>
          <cell r="V119">
            <v>0</v>
          </cell>
          <cell r="W119">
            <v>0</v>
          </cell>
          <cell r="X119">
            <v>0</v>
          </cell>
          <cell r="Y119">
            <v>4291.3999999999996</v>
          </cell>
          <cell r="Z119">
            <v>1032171.8465711687</v>
          </cell>
        </row>
        <row r="120">
          <cell r="D120">
            <v>3412</v>
          </cell>
          <cell r="E120" t="str">
            <v>St Wilfrid's Catholic Primary School</v>
          </cell>
          <cell r="F120">
            <v>282</v>
          </cell>
          <cell r="G120">
            <v>1084854</v>
          </cell>
          <cell r="H120">
            <v>7665.2999999999984</v>
          </cell>
          <cell r="I120">
            <v>16765.399999999998</v>
          </cell>
          <cell r="J120">
            <v>16475.910000000018</v>
          </cell>
          <cell r="K120">
            <v>39821.487627709183</v>
          </cell>
          <cell r="L120">
            <v>8320.1652892561924</v>
          </cell>
          <cell r="M120">
            <v>1173902.2629169654</v>
          </cell>
          <cell r="N120">
            <v>147100</v>
          </cell>
          <cell r="O120">
            <v>0</v>
          </cell>
          <cell r="P120">
            <v>76307.737083034255</v>
          </cell>
          <cell r="Q120">
            <v>76307.737083034255</v>
          </cell>
          <cell r="R120">
            <v>0</v>
          </cell>
          <cell r="S120">
            <v>0</v>
          </cell>
          <cell r="T120">
            <v>0</v>
          </cell>
          <cell r="U120">
            <v>0</v>
          </cell>
          <cell r="V120">
            <v>0</v>
          </cell>
          <cell r="W120">
            <v>0</v>
          </cell>
          <cell r="X120">
            <v>0</v>
          </cell>
          <cell r="Y120">
            <v>6115.2</v>
          </cell>
          <cell r="Z120">
            <v>1403425.1999999995</v>
          </cell>
        </row>
        <row r="121">
          <cell r="D121">
            <v>2294</v>
          </cell>
          <cell r="E121" t="str">
            <v>Stannington Infant School</v>
          </cell>
          <cell r="F121">
            <v>178</v>
          </cell>
          <cell r="G121">
            <v>684766</v>
          </cell>
          <cell r="H121">
            <v>10821.599999999975</v>
          </cell>
          <cell r="I121">
            <v>23668.799999999948</v>
          </cell>
          <cell r="J121">
            <v>7070.6200000000235</v>
          </cell>
          <cell r="K121">
            <v>46477.777777777745</v>
          </cell>
          <cell r="L121">
            <v>3530.3333333333298</v>
          </cell>
          <cell r="M121">
            <v>776335.13111111103</v>
          </cell>
          <cell r="N121">
            <v>147100</v>
          </cell>
          <cell r="O121">
            <v>0</v>
          </cell>
          <cell r="P121">
            <v>0</v>
          </cell>
          <cell r="Q121">
            <v>0</v>
          </cell>
          <cell r="R121">
            <v>0</v>
          </cell>
          <cell r="S121">
            <v>0</v>
          </cell>
          <cell r="T121">
            <v>3543.2875806545694</v>
          </cell>
          <cell r="U121">
            <v>3543.2875806545694</v>
          </cell>
          <cell r="V121">
            <v>0</v>
          </cell>
          <cell r="W121">
            <v>0</v>
          </cell>
          <cell r="X121">
            <v>0</v>
          </cell>
          <cell r="Y121">
            <v>2345.3000000000002</v>
          </cell>
          <cell r="Z121">
            <v>929323.71869176545</v>
          </cell>
        </row>
        <row r="122">
          <cell r="D122">
            <v>2303</v>
          </cell>
          <cell r="E122" t="str">
            <v>Stocksbridge Junior School</v>
          </cell>
          <cell r="F122">
            <v>265</v>
          </cell>
          <cell r="G122">
            <v>1019455</v>
          </cell>
          <cell r="H122">
            <v>36522.900000000052</v>
          </cell>
          <cell r="I122">
            <v>79882.200000000114</v>
          </cell>
          <cell r="J122">
            <v>42009.789999999979</v>
          </cell>
          <cell r="K122">
            <v>125433.04546810179</v>
          </cell>
          <cell r="L122">
            <v>2975.0000000000023</v>
          </cell>
          <cell r="M122">
            <v>1306277.9354681021</v>
          </cell>
          <cell r="N122">
            <v>147100</v>
          </cell>
          <cell r="O122">
            <v>0</v>
          </cell>
          <cell r="P122">
            <v>0</v>
          </cell>
          <cell r="Q122">
            <v>0</v>
          </cell>
          <cell r="R122">
            <v>-14532.145092761624</v>
          </cell>
          <cell r="S122">
            <v>-14532.145092761624</v>
          </cell>
          <cell r="T122">
            <v>0</v>
          </cell>
          <cell r="U122">
            <v>0</v>
          </cell>
          <cell r="V122">
            <v>0</v>
          </cell>
          <cell r="W122">
            <v>0</v>
          </cell>
          <cell r="X122">
            <v>0</v>
          </cell>
          <cell r="Y122">
            <v>23577.75</v>
          </cell>
          <cell r="Z122">
            <v>1462423.5403753405</v>
          </cell>
        </row>
        <row r="123">
          <cell r="D123">
            <v>2302</v>
          </cell>
          <cell r="E123" t="str">
            <v>Stocksbridge Nursery Infant School</v>
          </cell>
          <cell r="F123">
            <v>180</v>
          </cell>
          <cell r="G123">
            <v>692460</v>
          </cell>
          <cell r="H123">
            <v>21643.200000000026</v>
          </cell>
          <cell r="I123">
            <v>47337.600000000057</v>
          </cell>
          <cell r="J123">
            <v>33439.957541899465</v>
          </cell>
          <cell r="K123">
            <v>72219.512195121992</v>
          </cell>
          <cell r="L123">
            <v>870.73170731707341</v>
          </cell>
          <cell r="M123">
            <v>867971.00144433859</v>
          </cell>
          <cell r="N123">
            <v>147100</v>
          </cell>
          <cell r="O123">
            <v>0</v>
          </cell>
          <cell r="P123">
            <v>0</v>
          </cell>
          <cell r="Q123">
            <v>0</v>
          </cell>
          <cell r="R123">
            <v>0</v>
          </cell>
          <cell r="S123">
            <v>0</v>
          </cell>
          <cell r="T123">
            <v>17211.744985765639</v>
          </cell>
          <cell r="U123">
            <v>17211.744985765639</v>
          </cell>
          <cell r="V123">
            <v>0</v>
          </cell>
          <cell r="W123">
            <v>0</v>
          </cell>
          <cell r="X123">
            <v>0</v>
          </cell>
          <cell r="Y123">
            <v>4416.1499999999996</v>
          </cell>
          <cell r="Z123">
            <v>1036698.8964301039</v>
          </cell>
        </row>
        <row r="124">
          <cell r="D124">
            <v>2350</v>
          </cell>
          <cell r="E124" t="str">
            <v>Stradbroke Primary School</v>
          </cell>
          <cell r="F124">
            <v>408</v>
          </cell>
          <cell r="G124">
            <v>1569576</v>
          </cell>
          <cell r="H124">
            <v>92434.500000000015</v>
          </cell>
          <cell r="I124">
            <v>203157.20000000016</v>
          </cell>
          <cell r="J124">
            <v>152106.94113022115</v>
          </cell>
          <cell r="K124">
            <v>230653.27855817653</v>
          </cell>
          <cell r="L124">
            <v>14565.6</v>
          </cell>
          <cell r="M124">
            <v>2262493.5196883981</v>
          </cell>
          <cell r="N124">
            <v>147100</v>
          </cell>
          <cell r="O124">
            <v>0</v>
          </cell>
          <cell r="P124">
            <v>0</v>
          </cell>
          <cell r="Q124">
            <v>0</v>
          </cell>
          <cell r="R124">
            <v>0</v>
          </cell>
          <cell r="S124">
            <v>0</v>
          </cell>
          <cell r="T124">
            <v>0</v>
          </cell>
          <cell r="U124">
            <v>0</v>
          </cell>
          <cell r="V124">
            <v>0</v>
          </cell>
          <cell r="W124">
            <v>0</v>
          </cell>
          <cell r="X124">
            <v>0</v>
          </cell>
          <cell r="Y124">
            <v>36582</v>
          </cell>
          <cell r="Z124">
            <v>2446175.5196883981</v>
          </cell>
        </row>
        <row r="125">
          <cell r="D125">
            <v>2230</v>
          </cell>
          <cell r="E125" t="str">
            <v>Tinsley Meadows Primary School</v>
          </cell>
          <cell r="F125">
            <v>556</v>
          </cell>
          <cell r="G125">
            <v>2138932</v>
          </cell>
          <cell r="H125">
            <v>121292.10000000005</v>
          </cell>
          <cell r="I125">
            <v>269232.59999999986</v>
          </cell>
          <cell r="J125">
            <v>185776.9423826714</v>
          </cell>
          <cell r="K125">
            <v>259617.55225869818</v>
          </cell>
          <cell r="L125">
            <v>144605.85567010319</v>
          </cell>
          <cell r="M125">
            <v>3119457.0503114732</v>
          </cell>
          <cell r="N125">
            <v>147100</v>
          </cell>
          <cell r="O125">
            <v>45972.599999999962</v>
          </cell>
          <cell r="P125">
            <v>0</v>
          </cell>
          <cell r="Q125">
            <v>0</v>
          </cell>
          <cell r="R125">
            <v>-28241.71272633929</v>
          </cell>
          <cell r="S125">
            <v>-28241.71272633929</v>
          </cell>
          <cell r="T125">
            <v>0</v>
          </cell>
          <cell r="U125">
            <v>0</v>
          </cell>
          <cell r="V125">
            <v>0</v>
          </cell>
          <cell r="W125">
            <v>0</v>
          </cell>
          <cell r="X125">
            <v>0</v>
          </cell>
          <cell r="Y125">
            <v>23478</v>
          </cell>
          <cell r="Z125">
            <v>3307765.9375851327</v>
          </cell>
        </row>
        <row r="126">
          <cell r="D126">
            <v>5206</v>
          </cell>
          <cell r="E126" t="str">
            <v>Totley All Saints Church of England Voluntary Aided Primary School</v>
          </cell>
          <cell r="F126">
            <v>211</v>
          </cell>
          <cell r="G126">
            <v>811717</v>
          </cell>
          <cell r="H126">
            <v>7665.2999999999984</v>
          </cell>
          <cell r="I126">
            <v>16765.399999999998</v>
          </cell>
          <cell r="J126">
            <v>8543.0500000000084</v>
          </cell>
          <cell r="K126">
            <v>78658.106047251946</v>
          </cell>
          <cell r="L126">
            <v>4776.1684782608736</v>
          </cell>
          <cell r="M126">
            <v>928125.02452551294</v>
          </cell>
          <cell r="N126">
            <v>147100</v>
          </cell>
          <cell r="O126">
            <v>0</v>
          </cell>
          <cell r="P126">
            <v>0</v>
          </cell>
          <cell r="Q126">
            <v>0</v>
          </cell>
          <cell r="R126">
            <v>0</v>
          </cell>
          <cell r="S126">
            <v>0</v>
          </cell>
          <cell r="T126">
            <v>0</v>
          </cell>
          <cell r="U126">
            <v>0</v>
          </cell>
          <cell r="V126">
            <v>0</v>
          </cell>
          <cell r="W126">
            <v>0</v>
          </cell>
          <cell r="X126">
            <v>0</v>
          </cell>
          <cell r="Y126">
            <v>3892.2</v>
          </cell>
          <cell r="Z126">
            <v>1079117.2245255129</v>
          </cell>
        </row>
        <row r="127">
          <cell r="D127">
            <v>2203</v>
          </cell>
          <cell r="E127" t="str">
            <v>Totley Primary School</v>
          </cell>
          <cell r="F127">
            <v>418</v>
          </cell>
          <cell r="G127">
            <v>1608046</v>
          </cell>
          <cell r="H127">
            <v>15330.599999999999</v>
          </cell>
          <cell r="I127">
            <v>34516.999999999978</v>
          </cell>
          <cell r="J127">
            <v>1509.7999999999997</v>
          </cell>
          <cell r="K127">
            <v>93850.583501006127</v>
          </cell>
          <cell r="L127">
            <v>13236.666666666677</v>
          </cell>
          <cell r="M127">
            <v>1766490.6501676731</v>
          </cell>
          <cell r="N127">
            <v>147100</v>
          </cell>
          <cell r="O127">
            <v>0</v>
          </cell>
          <cell r="P127">
            <v>157599.34983232678</v>
          </cell>
          <cell r="Q127">
            <v>157599.34983232678</v>
          </cell>
          <cell r="R127">
            <v>0</v>
          </cell>
          <cell r="S127">
            <v>0</v>
          </cell>
          <cell r="T127">
            <v>0</v>
          </cell>
          <cell r="U127">
            <v>0</v>
          </cell>
          <cell r="V127">
            <v>0</v>
          </cell>
          <cell r="W127">
            <v>0</v>
          </cell>
          <cell r="X127">
            <v>0</v>
          </cell>
          <cell r="Y127">
            <v>5569.13</v>
          </cell>
          <cell r="Z127">
            <v>2076759.1299999992</v>
          </cell>
        </row>
        <row r="128">
          <cell r="D128">
            <v>2351</v>
          </cell>
          <cell r="E128" t="str">
            <v>Walkley Primary School</v>
          </cell>
          <cell r="F128">
            <v>413</v>
          </cell>
          <cell r="G128">
            <v>1588811</v>
          </cell>
          <cell r="H128">
            <v>44639.100000000071</v>
          </cell>
          <cell r="I128">
            <v>99606.199999999953</v>
          </cell>
          <cell r="J128">
            <v>80005.449999999968</v>
          </cell>
          <cell r="K128">
            <v>146284.9010273187</v>
          </cell>
          <cell r="L128">
            <v>40840.464788732505</v>
          </cell>
          <cell r="M128">
            <v>2000187.1158160514</v>
          </cell>
          <cell r="N128">
            <v>147100</v>
          </cell>
          <cell r="O128">
            <v>6967.300000000002</v>
          </cell>
          <cell r="P128">
            <v>0</v>
          </cell>
          <cell r="Q128">
            <v>0</v>
          </cell>
          <cell r="R128">
            <v>0</v>
          </cell>
          <cell r="S128">
            <v>0</v>
          </cell>
          <cell r="T128">
            <v>0</v>
          </cell>
          <cell r="U128">
            <v>0</v>
          </cell>
          <cell r="V128">
            <v>0</v>
          </cell>
          <cell r="W128">
            <v>0</v>
          </cell>
          <cell r="X128">
            <v>0</v>
          </cell>
          <cell r="Y128">
            <v>75894</v>
          </cell>
          <cell r="Z128">
            <v>2230148.4158160519</v>
          </cell>
        </row>
        <row r="129">
          <cell r="D129">
            <v>3432</v>
          </cell>
          <cell r="E129" t="str">
            <v>Watercliffe Meadow Community Primary School</v>
          </cell>
          <cell r="F129">
            <v>410</v>
          </cell>
          <cell r="G129">
            <v>1577270</v>
          </cell>
          <cell r="H129">
            <v>107314.20000000003</v>
          </cell>
          <cell r="I129">
            <v>234715.60000000009</v>
          </cell>
          <cell r="J129">
            <v>209471.96999999991</v>
          </cell>
          <cell r="K129">
            <v>201844.32870370365</v>
          </cell>
          <cell r="L129">
            <v>27800.569800569814</v>
          </cell>
          <cell r="M129">
            <v>2358416.6685042735</v>
          </cell>
          <cell r="N129">
            <v>147100</v>
          </cell>
          <cell r="O129">
            <v>0</v>
          </cell>
          <cell r="P129">
            <v>0</v>
          </cell>
          <cell r="Q129">
            <v>0</v>
          </cell>
          <cell r="R129">
            <v>0</v>
          </cell>
          <cell r="S129">
            <v>0</v>
          </cell>
          <cell r="T129">
            <v>0</v>
          </cell>
          <cell r="U129">
            <v>0</v>
          </cell>
          <cell r="V129">
            <v>0</v>
          </cell>
          <cell r="W129">
            <v>0</v>
          </cell>
          <cell r="X129">
            <v>0</v>
          </cell>
          <cell r="Y129">
            <v>61698</v>
          </cell>
          <cell r="Z129">
            <v>2567214.6685042735</v>
          </cell>
        </row>
        <row r="130">
          <cell r="D130">
            <v>2319</v>
          </cell>
          <cell r="E130" t="str">
            <v>Waterthorpe Infant School</v>
          </cell>
          <cell r="F130">
            <v>107</v>
          </cell>
          <cell r="G130">
            <v>411629</v>
          </cell>
          <cell r="H130">
            <v>18486.900000000001</v>
          </cell>
          <cell r="I130">
            <v>40434.200000000012</v>
          </cell>
          <cell r="J130">
            <v>18593.820000000003</v>
          </cell>
          <cell r="K130">
            <v>66005.625000000029</v>
          </cell>
          <cell r="L130">
            <v>4658.4146341463429</v>
          </cell>
          <cell r="M130">
            <v>559807.95963414642</v>
          </cell>
          <cell r="N130">
            <v>147100</v>
          </cell>
          <cell r="O130">
            <v>0</v>
          </cell>
          <cell r="P130">
            <v>0</v>
          </cell>
          <cell r="Q130">
            <v>0</v>
          </cell>
          <cell r="R130">
            <v>0</v>
          </cell>
          <cell r="S130">
            <v>0</v>
          </cell>
          <cell r="T130">
            <v>0</v>
          </cell>
          <cell r="U130">
            <v>0</v>
          </cell>
          <cell r="V130">
            <v>0</v>
          </cell>
          <cell r="W130">
            <v>0</v>
          </cell>
          <cell r="X130">
            <v>0</v>
          </cell>
          <cell r="Y130">
            <v>16092.75</v>
          </cell>
          <cell r="Z130">
            <v>723000.70963414642</v>
          </cell>
        </row>
        <row r="131">
          <cell r="D131">
            <v>2352</v>
          </cell>
          <cell r="E131" t="str">
            <v>Westways Primary School</v>
          </cell>
          <cell r="F131">
            <v>580</v>
          </cell>
          <cell r="G131">
            <v>2231260</v>
          </cell>
          <cell r="H131">
            <v>40580.999999999884</v>
          </cell>
          <cell r="I131">
            <v>89744.200000000041</v>
          </cell>
          <cell r="J131">
            <v>42355.53</v>
          </cell>
          <cell r="K131">
            <v>136005.51876379683</v>
          </cell>
          <cell r="L131">
            <v>83323.943661972007</v>
          </cell>
          <cell r="M131">
            <v>2623270.1924257688</v>
          </cell>
          <cell r="N131">
            <v>147100</v>
          </cell>
          <cell r="O131">
            <v>12738.000000000016</v>
          </cell>
          <cell r="P131">
            <v>90791.807574231032</v>
          </cell>
          <cell r="Q131">
            <v>90791.807574231032</v>
          </cell>
          <cell r="R131">
            <v>0</v>
          </cell>
          <cell r="S131">
            <v>0</v>
          </cell>
          <cell r="T131">
            <v>0</v>
          </cell>
          <cell r="U131">
            <v>0</v>
          </cell>
          <cell r="V131">
            <v>0</v>
          </cell>
          <cell r="W131">
            <v>0</v>
          </cell>
          <cell r="X131">
            <v>0</v>
          </cell>
          <cell r="Y131">
            <v>47502</v>
          </cell>
          <cell r="Z131">
            <v>2921402</v>
          </cell>
        </row>
        <row r="132">
          <cell r="D132">
            <v>2311</v>
          </cell>
          <cell r="E132" t="str">
            <v>Wharncliffe Side Primary School</v>
          </cell>
          <cell r="F132">
            <v>124</v>
          </cell>
          <cell r="G132">
            <v>477028</v>
          </cell>
          <cell r="H132">
            <v>16232.399999999983</v>
          </cell>
          <cell r="I132">
            <v>35503.199999999968</v>
          </cell>
          <cell r="J132">
            <v>21407.12000000001</v>
          </cell>
          <cell r="K132">
            <v>64249.652777777788</v>
          </cell>
          <cell r="L132">
            <v>3384.4036697247689</v>
          </cell>
          <cell r="M132">
            <v>617804.77644750255</v>
          </cell>
          <cell r="N132">
            <v>147100</v>
          </cell>
          <cell r="O132">
            <v>0</v>
          </cell>
          <cell r="P132">
            <v>0</v>
          </cell>
          <cell r="Q132">
            <v>0</v>
          </cell>
          <cell r="R132">
            <v>0</v>
          </cell>
          <cell r="S132">
            <v>0</v>
          </cell>
          <cell r="T132">
            <v>1052.7941828390217</v>
          </cell>
          <cell r="U132">
            <v>1052.7941828390217</v>
          </cell>
          <cell r="V132">
            <v>0</v>
          </cell>
          <cell r="W132">
            <v>0</v>
          </cell>
          <cell r="X132">
            <v>4250.9719626168126</v>
          </cell>
          <cell r="Y132">
            <v>2819.35</v>
          </cell>
          <cell r="Z132">
            <v>773027.89259295864</v>
          </cell>
        </row>
        <row r="133">
          <cell r="D133">
            <v>2040</v>
          </cell>
          <cell r="E133" t="str">
            <v>Whiteways Primary School</v>
          </cell>
          <cell r="F133">
            <v>399</v>
          </cell>
          <cell r="G133">
            <v>1534953</v>
          </cell>
          <cell r="H133">
            <v>105059.69999999992</v>
          </cell>
          <cell r="I133">
            <v>235701.80000000008</v>
          </cell>
          <cell r="J133">
            <v>156025.48130653275</v>
          </cell>
          <cell r="K133">
            <v>254660.45657856303</v>
          </cell>
          <cell r="L133">
            <v>123775.2564102563</v>
          </cell>
          <cell r="M133">
            <v>2410175.6942953523</v>
          </cell>
          <cell r="N133">
            <v>147100</v>
          </cell>
          <cell r="O133">
            <v>33832.90000000014</v>
          </cell>
          <cell r="P133">
            <v>0</v>
          </cell>
          <cell r="Q133">
            <v>0</v>
          </cell>
          <cell r="R133">
            <v>-19215.869675007492</v>
          </cell>
          <cell r="S133">
            <v>-19215.869675007492</v>
          </cell>
          <cell r="T133">
            <v>0</v>
          </cell>
          <cell r="U133">
            <v>0</v>
          </cell>
          <cell r="V133">
            <v>0</v>
          </cell>
          <cell r="W133">
            <v>0</v>
          </cell>
          <cell r="X133">
            <v>0</v>
          </cell>
          <cell r="Y133">
            <v>8681.4</v>
          </cell>
          <cell r="Z133">
            <v>2580574.1246203454</v>
          </cell>
        </row>
        <row r="134">
          <cell r="D134">
            <v>2027</v>
          </cell>
          <cell r="E134" t="str">
            <v>Wincobank Nursery and Infant Academy</v>
          </cell>
          <cell r="F134">
            <v>121</v>
          </cell>
          <cell r="G134">
            <v>465487</v>
          </cell>
          <cell r="H134">
            <v>22545.000000000011</v>
          </cell>
          <cell r="I134">
            <v>49310.000000000029</v>
          </cell>
          <cell r="J134">
            <v>32650.89999999998</v>
          </cell>
          <cell r="K134">
            <v>34041.901408450649</v>
          </cell>
          <cell r="L134">
            <v>14025.000000000016</v>
          </cell>
          <cell r="M134">
            <v>618059.8014084507</v>
          </cell>
          <cell r="N134">
            <v>147100</v>
          </cell>
          <cell r="O134">
            <v>0</v>
          </cell>
          <cell r="P134">
            <v>0</v>
          </cell>
          <cell r="Q134">
            <v>0</v>
          </cell>
          <cell r="R134">
            <v>0</v>
          </cell>
          <cell r="S134">
            <v>0</v>
          </cell>
          <cell r="T134">
            <v>26630.695294554225</v>
          </cell>
          <cell r="U134">
            <v>26630.695294554225</v>
          </cell>
          <cell r="V134">
            <v>0</v>
          </cell>
          <cell r="W134">
            <v>0</v>
          </cell>
          <cell r="X134">
            <v>0</v>
          </cell>
          <cell r="Y134">
            <v>3093.8</v>
          </cell>
          <cell r="Z134">
            <v>794884.29670300474</v>
          </cell>
        </row>
        <row r="135">
          <cell r="D135">
            <v>2361</v>
          </cell>
          <cell r="E135" t="str">
            <v>Windmill Hill Primary School</v>
          </cell>
          <cell r="F135">
            <v>279</v>
          </cell>
          <cell r="G135">
            <v>1073313</v>
          </cell>
          <cell r="H135">
            <v>23446.799999999977</v>
          </cell>
          <cell r="I135">
            <v>51282.399999999951</v>
          </cell>
          <cell r="J135">
            <v>30870.719999999987</v>
          </cell>
          <cell r="K135">
            <v>99852.171428571339</v>
          </cell>
          <cell r="L135">
            <v>1349.6341463414637</v>
          </cell>
          <cell r="M135">
            <v>1280114.7255749127</v>
          </cell>
          <cell r="N135">
            <v>147100</v>
          </cell>
          <cell r="O135">
            <v>0</v>
          </cell>
          <cell r="P135">
            <v>0</v>
          </cell>
          <cell r="Q135">
            <v>0</v>
          </cell>
          <cell r="R135">
            <v>0</v>
          </cell>
          <cell r="S135">
            <v>0</v>
          </cell>
          <cell r="T135">
            <v>0</v>
          </cell>
          <cell r="U135">
            <v>0</v>
          </cell>
          <cell r="V135">
            <v>0</v>
          </cell>
          <cell r="W135">
            <v>0</v>
          </cell>
          <cell r="X135">
            <v>0</v>
          </cell>
          <cell r="Y135">
            <v>4790.3999999999996</v>
          </cell>
          <cell r="Z135">
            <v>1432005.1255749126</v>
          </cell>
        </row>
        <row r="136">
          <cell r="D136">
            <v>2043</v>
          </cell>
          <cell r="E136" t="str">
            <v>Wisewood Community Primary School</v>
          </cell>
          <cell r="F136">
            <v>164</v>
          </cell>
          <cell r="G136">
            <v>630908</v>
          </cell>
          <cell r="H136">
            <v>34268.399999999958</v>
          </cell>
          <cell r="I136">
            <v>75937.39999999998</v>
          </cell>
          <cell r="J136">
            <v>26378.230000000018</v>
          </cell>
          <cell r="K136">
            <v>67022.206335461262</v>
          </cell>
          <cell r="L136">
            <v>12282.797202797216</v>
          </cell>
          <cell r="M136">
            <v>846797.0335382584</v>
          </cell>
          <cell r="N136">
            <v>147100</v>
          </cell>
          <cell r="O136">
            <v>12699.399999999936</v>
          </cell>
          <cell r="P136">
            <v>0</v>
          </cell>
          <cell r="Q136">
            <v>0</v>
          </cell>
          <cell r="R136">
            <v>0</v>
          </cell>
          <cell r="S136">
            <v>0</v>
          </cell>
          <cell r="T136">
            <v>0</v>
          </cell>
          <cell r="U136">
            <v>0</v>
          </cell>
          <cell r="V136">
            <v>0</v>
          </cell>
          <cell r="W136">
            <v>0</v>
          </cell>
          <cell r="X136">
            <v>0</v>
          </cell>
          <cell r="Y136">
            <v>3143.7</v>
          </cell>
          <cell r="Z136">
            <v>1009740.1335382583</v>
          </cell>
        </row>
        <row r="137">
          <cell r="D137">
            <v>2139</v>
          </cell>
          <cell r="E137" t="str">
            <v>Woodhouse West Primary School</v>
          </cell>
          <cell r="F137">
            <v>370</v>
          </cell>
          <cell r="G137">
            <v>1423390</v>
          </cell>
          <cell r="H137">
            <v>95139.899999999951</v>
          </cell>
          <cell r="I137">
            <v>211046.79999999987</v>
          </cell>
          <cell r="J137">
            <v>135293.08699186979</v>
          </cell>
          <cell r="K137">
            <v>166832.23062381853</v>
          </cell>
          <cell r="L137">
            <v>36012.191358024633</v>
          </cell>
          <cell r="M137">
            <v>2067714.2089737128</v>
          </cell>
          <cell r="N137">
            <v>147100</v>
          </cell>
          <cell r="O137">
            <v>40504.371273712677</v>
          </cell>
          <cell r="P137">
            <v>0</v>
          </cell>
          <cell r="Q137">
            <v>0</v>
          </cell>
          <cell r="R137">
            <v>0</v>
          </cell>
          <cell r="S137">
            <v>0</v>
          </cell>
          <cell r="T137">
            <v>0</v>
          </cell>
          <cell r="U137">
            <v>0</v>
          </cell>
          <cell r="V137">
            <v>0</v>
          </cell>
          <cell r="W137">
            <v>0</v>
          </cell>
          <cell r="X137">
            <v>0</v>
          </cell>
          <cell r="Y137">
            <v>7098</v>
          </cell>
          <cell r="Z137">
            <v>2262416.580247425</v>
          </cell>
        </row>
        <row r="138">
          <cell r="D138">
            <v>2034</v>
          </cell>
          <cell r="E138" t="str">
            <v>Woodlands Primary School</v>
          </cell>
          <cell r="F138">
            <v>405</v>
          </cell>
          <cell r="G138">
            <v>1558035</v>
          </cell>
          <cell r="H138">
            <v>114528.60000000008</v>
          </cell>
          <cell r="I138">
            <v>250494.80000000022</v>
          </cell>
          <cell r="J138">
            <v>203470.46999999994</v>
          </cell>
          <cell r="K138">
            <v>217116.79483113991</v>
          </cell>
          <cell r="L138">
            <v>18804.407514450875</v>
          </cell>
          <cell r="M138">
            <v>2362450.0723455912</v>
          </cell>
          <cell r="N138">
            <v>147100</v>
          </cell>
          <cell r="O138">
            <v>17080.50000000012</v>
          </cell>
          <cell r="P138">
            <v>0</v>
          </cell>
          <cell r="Q138">
            <v>0</v>
          </cell>
          <cell r="R138">
            <v>0</v>
          </cell>
          <cell r="S138">
            <v>0</v>
          </cell>
          <cell r="T138">
            <v>0</v>
          </cell>
          <cell r="U138">
            <v>0</v>
          </cell>
          <cell r="V138">
            <v>0</v>
          </cell>
          <cell r="W138">
            <v>0</v>
          </cell>
          <cell r="X138">
            <v>0</v>
          </cell>
          <cell r="Y138">
            <v>13322.4</v>
          </cell>
          <cell r="Z138">
            <v>2539952.9723455915</v>
          </cell>
        </row>
        <row r="139">
          <cell r="D139">
            <v>2324</v>
          </cell>
          <cell r="E139" t="str">
            <v>Woodseats Primary School</v>
          </cell>
          <cell r="F139">
            <v>380</v>
          </cell>
          <cell r="G139">
            <v>1461860</v>
          </cell>
          <cell r="H139">
            <v>55460.700000000033</v>
          </cell>
          <cell r="I139">
            <v>121302.60000000009</v>
          </cell>
          <cell r="J139">
            <v>68200.41</v>
          </cell>
          <cell r="K139">
            <v>132039.05007949125</v>
          </cell>
          <cell r="L139">
            <v>37331.152647975134</v>
          </cell>
          <cell r="M139">
            <v>1876193.9127274663</v>
          </cell>
          <cell r="N139">
            <v>147100</v>
          </cell>
          <cell r="O139">
            <v>13891.915343915352</v>
          </cell>
          <cell r="P139">
            <v>0</v>
          </cell>
          <cell r="Q139">
            <v>0</v>
          </cell>
          <cell r="R139">
            <v>0</v>
          </cell>
          <cell r="S139">
            <v>0</v>
          </cell>
          <cell r="T139">
            <v>0</v>
          </cell>
          <cell r="U139">
            <v>0</v>
          </cell>
          <cell r="V139">
            <v>0</v>
          </cell>
          <cell r="W139">
            <v>0</v>
          </cell>
          <cell r="X139">
            <v>0</v>
          </cell>
          <cell r="Y139">
            <v>6606.6</v>
          </cell>
          <cell r="Z139">
            <v>2043792.428071382</v>
          </cell>
        </row>
        <row r="140">
          <cell r="D140">
            <v>2327</v>
          </cell>
          <cell r="E140" t="str">
            <v>Woodthorpe Primary School</v>
          </cell>
          <cell r="F140">
            <v>404</v>
          </cell>
          <cell r="G140">
            <v>1554188</v>
          </cell>
          <cell r="H140">
            <v>111823.20000000001</v>
          </cell>
          <cell r="I140">
            <v>244577.60000000003</v>
          </cell>
          <cell r="J140">
            <v>208681.22999999998</v>
          </cell>
          <cell r="K140">
            <v>179042.30098729391</v>
          </cell>
          <cell r="L140">
            <v>24789.187499999996</v>
          </cell>
          <cell r="M140">
            <v>2323101.5184872942</v>
          </cell>
          <cell r="N140">
            <v>147100</v>
          </cell>
          <cell r="O140">
            <v>0</v>
          </cell>
          <cell r="P140">
            <v>0</v>
          </cell>
          <cell r="Q140">
            <v>0</v>
          </cell>
          <cell r="R140">
            <v>0</v>
          </cell>
          <cell r="S140">
            <v>0</v>
          </cell>
          <cell r="T140">
            <v>0</v>
          </cell>
          <cell r="U140">
            <v>0</v>
          </cell>
          <cell r="V140">
            <v>0</v>
          </cell>
          <cell r="W140">
            <v>0</v>
          </cell>
          <cell r="X140">
            <v>0</v>
          </cell>
          <cell r="Y140">
            <v>12776.4</v>
          </cell>
          <cell r="Z140">
            <v>2482977.9184872946</v>
          </cell>
        </row>
        <row r="141">
          <cell r="D141">
            <v>2321</v>
          </cell>
          <cell r="E141" t="str">
            <v>Wybourn Community Primary &amp; Nursery School</v>
          </cell>
          <cell r="F141">
            <v>433</v>
          </cell>
          <cell r="G141">
            <v>1665751</v>
          </cell>
          <cell r="H141">
            <v>133015.50000000006</v>
          </cell>
          <cell r="I141">
            <v>290929.00000000012</v>
          </cell>
          <cell r="J141">
            <v>218957.41000000021</v>
          </cell>
          <cell r="K141">
            <v>278956.12505791697</v>
          </cell>
          <cell r="L141">
            <v>35100.136239782078</v>
          </cell>
          <cell r="M141">
            <v>2622709.1712976992</v>
          </cell>
          <cell r="N141">
            <v>147100</v>
          </cell>
          <cell r="O141">
            <v>0</v>
          </cell>
          <cell r="P141">
            <v>0</v>
          </cell>
          <cell r="Q141">
            <v>0</v>
          </cell>
          <cell r="R141">
            <v>0</v>
          </cell>
          <cell r="S141">
            <v>0</v>
          </cell>
          <cell r="T141">
            <v>0</v>
          </cell>
          <cell r="U141">
            <v>0</v>
          </cell>
          <cell r="V141">
            <v>0</v>
          </cell>
          <cell r="W141">
            <v>54000</v>
          </cell>
          <cell r="X141">
            <v>0</v>
          </cell>
          <cell r="Y141">
            <v>9333</v>
          </cell>
          <cell r="Z141">
            <v>2833142.1712976992</v>
          </cell>
        </row>
        <row r="142">
          <cell r="E142">
            <v>0</v>
          </cell>
        </row>
        <row r="143">
          <cell r="E143" t="str">
            <v>Total Primary</v>
          </cell>
          <cell r="F143">
            <v>43043</v>
          </cell>
          <cell r="G143">
            <v>165586421</v>
          </cell>
          <cell r="H143">
            <v>6610194.0000000009</v>
          </cell>
          <cell r="I143">
            <v>14520808.799999997</v>
          </cell>
          <cell r="J143">
            <v>10967538.456957312</v>
          </cell>
          <cell r="K143">
            <v>16939858.140293326</v>
          </cell>
          <cell r="L143">
            <v>4018381.3660139972</v>
          </cell>
          <cell r="M143">
            <v>218643201.76326448</v>
          </cell>
          <cell r="N143">
            <v>19564300</v>
          </cell>
          <cell r="O143">
            <v>727534.892598073</v>
          </cell>
          <cell r="P143">
            <v>2640569.9550344963</v>
          </cell>
          <cell r="Q143">
            <v>2640569.9550344963</v>
          </cell>
          <cell r="R143">
            <v>-298972.6267790228</v>
          </cell>
          <cell r="S143">
            <v>-298972.6267790228</v>
          </cell>
          <cell r="T143">
            <v>321706.56933413062</v>
          </cell>
          <cell r="U143">
            <v>321706.56933413062</v>
          </cell>
          <cell r="V143">
            <v>591221.36849000002</v>
          </cell>
          <cell r="W143">
            <v>216000</v>
          </cell>
          <cell r="X143">
            <v>18658.448598130821</v>
          </cell>
          <cell r="Y143">
            <v>2419260.3099999991</v>
          </cell>
          <cell r="Z143">
            <v>244843480.68054047</v>
          </cell>
        </row>
        <row r="144">
          <cell r="E144">
            <v>0</v>
          </cell>
          <cell r="Q144">
            <v>21</v>
          </cell>
          <cell r="S144">
            <v>23</v>
          </cell>
          <cell r="U144">
            <v>25</v>
          </cell>
        </row>
        <row r="145">
          <cell r="E145" t="str">
            <v>Secondary</v>
          </cell>
          <cell r="N145">
            <v>145100</v>
          </cell>
          <cell r="S145">
            <v>-2247.9144870603218</v>
          </cell>
          <cell r="U145">
            <v>2418.8463859709068</v>
          </cell>
        </row>
        <row r="146">
          <cell r="R146">
            <v>6465</v>
          </cell>
        </row>
        <row r="147">
          <cell r="D147">
            <v>5401</v>
          </cell>
          <cell r="E147" t="str">
            <v>All Saints' Catholic High School</v>
          </cell>
          <cell r="F147">
            <v>1035</v>
          </cell>
          <cell r="G147">
            <v>5897844</v>
          </cell>
          <cell r="H147">
            <v>130830.00000000019</v>
          </cell>
          <cell r="I147">
            <v>418451.88000000053</v>
          </cell>
          <cell r="J147">
            <v>520143.1507333825</v>
          </cell>
          <cell r="K147">
            <v>380027.00741349044</v>
          </cell>
          <cell r="L147">
            <v>68651.329787234019</v>
          </cell>
          <cell r="M147">
            <v>7415947.3679341078</v>
          </cell>
          <cell r="N147">
            <v>145100</v>
          </cell>
          <cell r="O147">
            <v>0</v>
          </cell>
          <cell r="P147">
            <v>0</v>
          </cell>
          <cell r="Q147">
            <v>0</v>
          </cell>
          <cell r="R147">
            <v>0</v>
          </cell>
          <cell r="S147">
            <v>0</v>
          </cell>
          <cell r="T147">
            <v>0</v>
          </cell>
          <cell r="U147">
            <v>0</v>
          </cell>
          <cell r="V147">
            <v>0</v>
          </cell>
          <cell r="W147">
            <v>0</v>
          </cell>
          <cell r="X147">
            <v>0</v>
          </cell>
          <cell r="Y147">
            <v>43953</v>
          </cell>
          <cell r="Z147">
            <v>7605000.3679341078</v>
          </cell>
        </row>
        <row r="148">
          <cell r="D148">
            <v>4017</v>
          </cell>
          <cell r="E148" t="str">
            <v>Bradfield School</v>
          </cell>
          <cell r="F148">
            <v>1022</v>
          </cell>
          <cell r="G148">
            <v>5817684</v>
          </cell>
          <cell r="H148">
            <v>79869.999999999956</v>
          </cell>
          <cell r="I148">
            <v>247129.18999999989</v>
          </cell>
          <cell r="J148">
            <v>124743.40935979105</v>
          </cell>
          <cell r="K148">
            <v>267100.29616708244</v>
          </cell>
          <cell r="L148">
            <v>12785.019607843136</v>
          </cell>
          <cell r="M148">
            <v>6549311.9151347158</v>
          </cell>
          <cell r="N148">
            <v>145100</v>
          </cell>
          <cell r="O148">
            <v>0</v>
          </cell>
          <cell r="P148">
            <v>0</v>
          </cell>
          <cell r="Q148">
            <v>0</v>
          </cell>
          <cell r="R148">
            <v>0</v>
          </cell>
          <cell r="S148">
            <v>0</v>
          </cell>
          <cell r="T148">
            <v>0</v>
          </cell>
          <cell r="U148">
            <v>0</v>
          </cell>
          <cell r="V148">
            <v>583032.10748000001</v>
          </cell>
          <cell r="W148">
            <v>0</v>
          </cell>
          <cell r="X148">
            <v>0</v>
          </cell>
          <cell r="Y148">
            <v>48048</v>
          </cell>
          <cell r="Z148">
            <v>7325492.0226147166</v>
          </cell>
        </row>
        <row r="149">
          <cell r="D149">
            <v>4000</v>
          </cell>
          <cell r="E149" t="str">
            <v>Chaucer School</v>
          </cell>
          <cell r="F149">
            <v>804</v>
          </cell>
          <cell r="G149">
            <v>4588009</v>
          </cell>
          <cell r="H149">
            <v>226380.00000000009</v>
          </cell>
          <cell r="I149">
            <v>706516.57999999973</v>
          </cell>
          <cell r="J149">
            <v>564875.25273768429</v>
          </cell>
          <cell r="K149">
            <v>443139.24496027071</v>
          </cell>
          <cell r="L149">
            <v>161900.47500000001</v>
          </cell>
          <cell r="M149">
            <v>6690820.5526979547</v>
          </cell>
          <cell r="N149">
            <v>145100</v>
          </cell>
          <cell r="O149">
            <v>49963.330337078769</v>
          </cell>
          <cell r="P149">
            <v>0</v>
          </cell>
          <cell r="Q149">
            <v>0</v>
          </cell>
          <cell r="R149">
            <v>0</v>
          </cell>
          <cell r="S149">
            <v>0</v>
          </cell>
          <cell r="T149">
            <v>0</v>
          </cell>
          <cell r="U149">
            <v>0</v>
          </cell>
          <cell r="V149">
            <v>0</v>
          </cell>
          <cell r="W149">
            <v>0</v>
          </cell>
          <cell r="X149">
            <v>0</v>
          </cell>
          <cell r="Y149">
            <v>2552.8000000000002</v>
          </cell>
          <cell r="Z149">
            <v>6888436.6830350347</v>
          </cell>
        </row>
        <row r="150">
          <cell r="D150">
            <v>6907</v>
          </cell>
          <cell r="E150" t="str">
            <v>E-Act Parkwood Academy</v>
          </cell>
          <cell r="F150">
            <v>856</v>
          </cell>
          <cell r="G150">
            <v>4872717</v>
          </cell>
          <cell r="H150">
            <v>215110.00000000015</v>
          </cell>
          <cell r="I150">
            <v>670129.46000000008</v>
          </cell>
          <cell r="J150">
            <v>593811.06691375247</v>
          </cell>
          <cell r="K150">
            <v>455007.17709706299</v>
          </cell>
          <cell r="L150">
            <v>129801.54929577468</v>
          </cell>
          <cell r="M150">
            <v>6936576.25330659</v>
          </cell>
          <cell r="N150">
            <v>145100</v>
          </cell>
          <cell r="O150">
            <v>57973.051053864656</v>
          </cell>
          <cell r="P150">
            <v>0</v>
          </cell>
          <cell r="Q150">
            <v>0</v>
          </cell>
          <cell r="R150">
            <v>0</v>
          </cell>
          <cell r="S150">
            <v>0</v>
          </cell>
          <cell r="T150">
            <v>0</v>
          </cell>
          <cell r="U150">
            <v>0</v>
          </cell>
          <cell r="V150">
            <v>0</v>
          </cell>
          <cell r="W150">
            <v>0</v>
          </cell>
          <cell r="X150">
            <v>0</v>
          </cell>
          <cell r="Y150">
            <v>39858</v>
          </cell>
          <cell r="Z150">
            <v>7179507.3043604549</v>
          </cell>
        </row>
        <row r="151">
          <cell r="D151">
            <v>4012</v>
          </cell>
          <cell r="E151" t="str">
            <v>Ecclesfield School</v>
          </cell>
          <cell r="F151">
            <v>1712</v>
          </cell>
          <cell r="G151">
            <v>9762709</v>
          </cell>
          <cell r="H151">
            <v>236179.99999999971</v>
          </cell>
          <cell r="I151">
            <v>752000.47999999928</v>
          </cell>
          <cell r="J151">
            <v>572382.84276376583</v>
          </cell>
          <cell r="K151">
            <v>753611.94046785415</v>
          </cell>
          <cell r="L151">
            <v>23924.999999999989</v>
          </cell>
          <cell r="M151">
            <v>12100809.26323162</v>
          </cell>
          <cell r="N151">
            <v>145100</v>
          </cell>
          <cell r="O151">
            <v>0</v>
          </cell>
          <cell r="P151">
            <v>0</v>
          </cell>
          <cell r="Q151">
            <v>0</v>
          </cell>
          <cell r="R151">
            <v>0</v>
          </cell>
          <cell r="S151">
            <v>0</v>
          </cell>
          <cell r="T151">
            <v>0</v>
          </cell>
          <cell r="U151">
            <v>0</v>
          </cell>
          <cell r="V151">
            <v>874218.61381000001</v>
          </cell>
          <cell r="W151">
            <v>0</v>
          </cell>
          <cell r="X151">
            <v>0</v>
          </cell>
          <cell r="Y151">
            <v>55692</v>
          </cell>
          <cell r="Z151">
            <v>13175819.877041619</v>
          </cell>
        </row>
        <row r="152">
          <cell r="D152">
            <v>4280</v>
          </cell>
          <cell r="E152" t="str">
            <v>Fir Vale School</v>
          </cell>
          <cell r="F152">
            <v>978</v>
          </cell>
          <cell r="G152">
            <v>5572206</v>
          </cell>
          <cell r="H152">
            <v>337120.00000000006</v>
          </cell>
          <cell r="I152">
            <v>1062807.1299999997</v>
          </cell>
          <cell r="J152">
            <v>596603.28049179586</v>
          </cell>
          <cell r="K152">
            <v>680532.37079249881</v>
          </cell>
          <cell r="L152">
            <v>223784.5569620248</v>
          </cell>
          <cell r="M152">
            <v>8473053.3382463194</v>
          </cell>
          <cell r="N152">
            <v>145100</v>
          </cell>
          <cell r="O152">
            <v>52097.307692307746</v>
          </cell>
          <cell r="P152">
            <v>0</v>
          </cell>
          <cell r="Q152">
            <v>0</v>
          </cell>
          <cell r="R152">
            <v>0</v>
          </cell>
          <cell r="S152">
            <v>0</v>
          </cell>
          <cell r="T152">
            <v>0</v>
          </cell>
          <cell r="U152">
            <v>0</v>
          </cell>
          <cell r="V152">
            <v>522088.64828999998</v>
          </cell>
          <cell r="W152">
            <v>0</v>
          </cell>
          <cell r="X152">
            <v>0</v>
          </cell>
          <cell r="Y152">
            <v>36852</v>
          </cell>
          <cell r="Z152">
            <v>9229191.2942286283</v>
          </cell>
        </row>
        <row r="153">
          <cell r="D153">
            <v>4003</v>
          </cell>
          <cell r="E153" t="str">
            <v>Firth Park Academy</v>
          </cell>
          <cell r="F153">
            <v>1169</v>
          </cell>
          <cell r="G153">
            <v>6649959</v>
          </cell>
          <cell r="H153">
            <v>312619.99999999994</v>
          </cell>
          <cell r="I153">
            <v>976387.71999999951</v>
          </cell>
          <cell r="J153">
            <v>836724.2961956081</v>
          </cell>
          <cell r="K153">
            <v>656326.67653272161</v>
          </cell>
          <cell r="L153">
            <v>137405.08140531273</v>
          </cell>
          <cell r="M153">
            <v>9569422.7741336413</v>
          </cell>
          <cell r="N153">
            <v>145100</v>
          </cell>
          <cell r="O153">
            <v>0</v>
          </cell>
          <cell r="P153">
            <v>0</v>
          </cell>
          <cell r="Q153">
            <v>0</v>
          </cell>
          <cell r="R153">
            <v>0</v>
          </cell>
          <cell r="S153">
            <v>0</v>
          </cell>
          <cell r="T153">
            <v>0</v>
          </cell>
          <cell r="U153">
            <v>0</v>
          </cell>
          <cell r="V153">
            <v>0</v>
          </cell>
          <cell r="W153">
            <v>0</v>
          </cell>
          <cell r="X153">
            <v>0</v>
          </cell>
          <cell r="Y153">
            <v>30576</v>
          </cell>
          <cell r="Z153">
            <v>9745098.7741336413</v>
          </cell>
        </row>
        <row r="154">
          <cell r="D154">
            <v>4007</v>
          </cell>
          <cell r="E154" t="str">
            <v>Forge Valley School</v>
          </cell>
          <cell r="F154">
            <v>1281</v>
          </cell>
          <cell r="G154">
            <v>7297301</v>
          </cell>
          <cell r="H154">
            <v>164150.0000000002</v>
          </cell>
          <cell r="I154">
            <v>513968.06999999937</v>
          </cell>
          <cell r="J154">
            <v>256884.95415283772</v>
          </cell>
          <cell r="K154">
            <v>432934.04791154526</v>
          </cell>
          <cell r="L154">
            <v>84601.04296875</v>
          </cell>
          <cell r="M154">
            <v>8749839.1150331311</v>
          </cell>
          <cell r="N154">
            <v>145100</v>
          </cell>
          <cell r="O154">
            <v>0</v>
          </cell>
          <cell r="P154">
            <v>0</v>
          </cell>
          <cell r="Q154">
            <v>0</v>
          </cell>
          <cell r="R154">
            <v>0</v>
          </cell>
          <cell r="S154">
            <v>0</v>
          </cell>
          <cell r="T154">
            <v>0</v>
          </cell>
          <cell r="U154">
            <v>0</v>
          </cell>
          <cell r="V154">
            <v>0</v>
          </cell>
          <cell r="W154">
            <v>0</v>
          </cell>
          <cell r="X154">
            <v>0</v>
          </cell>
          <cell r="Y154">
            <v>56784</v>
          </cell>
          <cell r="Z154">
            <v>8951723.1150331311</v>
          </cell>
        </row>
        <row r="155">
          <cell r="D155">
            <v>4278</v>
          </cell>
          <cell r="E155" t="str">
            <v>Handsworth Grange Community Sports College</v>
          </cell>
          <cell r="F155">
            <v>998</v>
          </cell>
          <cell r="G155">
            <v>5686865</v>
          </cell>
          <cell r="H155">
            <v>163660.00000000015</v>
          </cell>
          <cell r="I155">
            <v>515484.20000000019</v>
          </cell>
          <cell r="J155">
            <v>312656.88971066999</v>
          </cell>
          <cell r="K155">
            <v>473760.1737606859</v>
          </cell>
          <cell r="L155">
            <v>25571.2449799196</v>
          </cell>
          <cell r="M155">
            <v>7177997.5084512765</v>
          </cell>
          <cell r="N155">
            <v>145100</v>
          </cell>
          <cell r="O155">
            <v>0</v>
          </cell>
          <cell r="P155">
            <v>0</v>
          </cell>
          <cell r="Q155">
            <v>0</v>
          </cell>
          <cell r="R155">
            <v>-21591.591518724192</v>
          </cell>
          <cell r="S155">
            <v>-21591.591518724192</v>
          </cell>
          <cell r="T155">
            <v>0</v>
          </cell>
          <cell r="U155">
            <v>0</v>
          </cell>
          <cell r="V155">
            <v>0</v>
          </cell>
          <cell r="W155">
            <v>0</v>
          </cell>
          <cell r="X155">
            <v>0</v>
          </cell>
          <cell r="Y155">
            <v>37446.25</v>
          </cell>
          <cell r="Z155">
            <v>7338952.1669325521</v>
          </cell>
        </row>
        <row r="156">
          <cell r="D156">
            <v>4257</v>
          </cell>
          <cell r="E156" t="str">
            <v>High Storrs School</v>
          </cell>
          <cell r="F156">
            <v>1204</v>
          </cell>
          <cell r="G156">
            <v>6857695</v>
          </cell>
          <cell r="H156">
            <v>49490.000000000022</v>
          </cell>
          <cell r="I156">
            <v>157677.51999999993</v>
          </cell>
          <cell r="J156">
            <v>26607.416474141995</v>
          </cell>
          <cell r="K156">
            <v>288835.51400637516</v>
          </cell>
          <cell r="L156">
            <v>20786.794338051561</v>
          </cell>
          <cell r="M156">
            <v>7401092.2448185682</v>
          </cell>
          <cell r="N156">
            <v>145100</v>
          </cell>
          <cell r="O156">
            <v>0</v>
          </cell>
          <cell r="P156">
            <v>237667.75518143157</v>
          </cell>
          <cell r="Q156">
            <v>237667.75518143157</v>
          </cell>
          <cell r="R156">
            <v>0</v>
          </cell>
          <cell r="S156">
            <v>0</v>
          </cell>
          <cell r="T156">
            <v>0</v>
          </cell>
          <cell r="U156">
            <v>0</v>
          </cell>
          <cell r="V156">
            <v>0</v>
          </cell>
          <cell r="W156">
            <v>0</v>
          </cell>
          <cell r="X156">
            <v>0</v>
          </cell>
          <cell r="Y156">
            <v>56238</v>
          </cell>
          <cell r="Z156">
            <v>7840098</v>
          </cell>
        </row>
        <row r="157">
          <cell r="D157">
            <v>4230</v>
          </cell>
          <cell r="E157" t="str">
            <v>King Ecgbert School</v>
          </cell>
          <cell r="F157">
            <v>1112</v>
          </cell>
          <cell r="G157">
            <v>6314647</v>
          </cell>
          <cell r="H157">
            <v>112700.00000000015</v>
          </cell>
          <cell r="I157">
            <v>353258.28999999934</v>
          </cell>
          <cell r="J157">
            <v>115363.67068636694</v>
          </cell>
          <cell r="K157">
            <v>372359.03443147411</v>
          </cell>
          <cell r="L157">
            <v>47849.999999999913</v>
          </cell>
          <cell r="M157">
            <v>7316177.9951178404</v>
          </cell>
          <cell r="N157">
            <v>145100</v>
          </cell>
          <cell r="O157">
            <v>0</v>
          </cell>
          <cell r="P157">
            <v>0</v>
          </cell>
          <cell r="Q157">
            <v>0</v>
          </cell>
          <cell r="R157">
            <v>0</v>
          </cell>
          <cell r="S157">
            <v>0</v>
          </cell>
          <cell r="T157">
            <v>0</v>
          </cell>
          <cell r="U157">
            <v>0</v>
          </cell>
          <cell r="V157">
            <v>830120.78613000002</v>
          </cell>
          <cell r="W157">
            <v>0</v>
          </cell>
          <cell r="X157">
            <v>0</v>
          </cell>
          <cell r="Y157">
            <v>57330</v>
          </cell>
          <cell r="Z157">
            <v>8348728.7812478403</v>
          </cell>
        </row>
        <row r="158">
          <cell r="D158">
            <v>4259</v>
          </cell>
          <cell r="E158" t="str">
            <v>King Edward VII School</v>
          </cell>
          <cell r="F158">
            <v>1162</v>
          </cell>
          <cell r="G158">
            <v>6620988</v>
          </cell>
          <cell r="H158">
            <v>158760.00000000003</v>
          </cell>
          <cell r="I158">
            <v>494258.37999999977</v>
          </cell>
          <cell r="J158">
            <v>280845.55956410698</v>
          </cell>
          <cell r="K158">
            <v>373718.34381092794</v>
          </cell>
          <cell r="L158">
            <v>119625.00000000007</v>
          </cell>
          <cell r="M158">
            <v>8048195.283375035</v>
          </cell>
          <cell r="N158">
            <v>145100</v>
          </cell>
          <cell r="O158">
            <v>0</v>
          </cell>
          <cell r="P158">
            <v>0</v>
          </cell>
          <cell r="Q158">
            <v>0</v>
          </cell>
          <cell r="R158">
            <v>0</v>
          </cell>
          <cell r="S158">
            <v>0</v>
          </cell>
          <cell r="T158">
            <v>105151.63514241431</v>
          </cell>
          <cell r="U158">
            <v>105151.63514241431</v>
          </cell>
          <cell r="V158">
            <v>582642.78975999996</v>
          </cell>
          <cell r="W158">
            <v>81000</v>
          </cell>
          <cell r="X158">
            <v>0</v>
          </cell>
          <cell r="Y158">
            <v>311220</v>
          </cell>
          <cell r="Z158">
            <v>9273309.7082774471</v>
          </cell>
        </row>
        <row r="159">
          <cell r="D159">
            <v>4279</v>
          </cell>
          <cell r="E159" t="str">
            <v>Meadowhead School Academy Trust</v>
          </cell>
          <cell r="F159">
            <v>1629</v>
          </cell>
          <cell r="G159">
            <v>9284352</v>
          </cell>
          <cell r="H159">
            <v>283709.99999999959</v>
          </cell>
          <cell r="I159">
            <v>894516.6999999996</v>
          </cell>
          <cell r="J159">
            <v>570768.01468453358</v>
          </cell>
          <cell r="K159">
            <v>633174.75708769355</v>
          </cell>
          <cell r="L159">
            <v>76607.02702702707</v>
          </cell>
          <cell r="M159">
            <v>11743128.498799255</v>
          </cell>
          <cell r="N159">
            <v>145100</v>
          </cell>
          <cell r="O159">
            <v>0</v>
          </cell>
          <cell r="P159">
            <v>0</v>
          </cell>
          <cell r="Q159">
            <v>0</v>
          </cell>
          <cell r="R159">
            <v>0</v>
          </cell>
          <cell r="S159">
            <v>0</v>
          </cell>
          <cell r="T159">
            <v>0</v>
          </cell>
          <cell r="U159">
            <v>0</v>
          </cell>
          <cell r="V159">
            <v>870788.11406000005</v>
          </cell>
          <cell r="W159">
            <v>0</v>
          </cell>
          <cell r="X159">
            <v>0</v>
          </cell>
          <cell r="Y159">
            <v>78078</v>
          </cell>
          <cell r="Z159">
            <v>12837094.612859255</v>
          </cell>
        </row>
        <row r="160">
          <cell r="D160">
            <v>4015</v>
          </cell>
          <cell r="E160" t="str">
            <v>Mercia School</v>
          </cell>
          <cell r="F160">
            <v>920</v>
          </cell>
          <cell r="G160">
            <v>5234236</v>
          </cell>
          <cell r="H160">
            <v>103390.00000000022</v>
          </cell>
          <cell r="I160">
            <v>319903.43000000069</v>
          </cell>
          <cell r="J160">
            <v>92752.817002137337</v>
          </cell>
          <cell r="K160">
            <v>323662.31982748851</v>
          </cell>
          <cell r="L160">
            <v>49552.72331154687</v>
          </cell>
          <cell r="M160">
            <v>6123497.2901411736</v>
          </cell>
          <cell r="N160">
            <v>145100</v>
          </cell>
          <cell r="O160">
            <v>0</v>
          </cell>
          <cell r="P160">
            <v>0</v>
          </cell>
          <cell r="Q160">
            <v>0</v>
          </cell>
          <cell r="R160">
            <v>0</v>
          </cell>
          <cell r="S160">
            <v>0</v>
          </cell>
          <cell r="T160">
            <v>0</v>
          </cell>
          <cell r="U160">
            <v>0</v>
          </cell>
          <cell r="V160">
            <v>0</v>
          </cell>
          <cell r="W160">
            <v>0</v>
          </cell>
          <cell r="X160">
            <v>0</v>
          </cell>
          <cell r="Y160">
            <v>20818.349999999999</v>
          </cell>
          <cell r="Z160">
            <v>6289415.6401411733</v>
          </cell>
        </row>
        <row r="161">
          <cell r="D161">
            <v>4008</v>
          </cell>
          <cell r="E161" t="str">
            <v>Newfield Secondary School</v>
          </cell>
          <cell r="F161">
            <v>1061</v>
          </cell>
          <cell r="G161">
            <v>6036743</v>
          </cell>
          <cell r="H161">
            <v>186689.99999999994</v>
          </cell>
          <cell r="I161">
            <v>580677.78999999992</v>
          </cell>
          <cell r="J161">
            <v>376764.47269714513</v>
          </cell>
          <cell r="K161">
            <v>421258.38908173854</v>
          </cell>
          <cell r="L161">
            <v>52934.345971564035</v>
          </cell>
          <cell r="M161">
            <v>7655067.9977504481</v>
          </cell>
          <cell r="N161">
            <v>145100</v>
          </cell>
          <cell r="O161">
            <v>0</v>
          </cell>
          <cell r="P161">
            <v>0</v>
          </cell>
          <cell r="Q161">
            <v>0</v>
          </cell>
          <cell r="R161">
            <v>0</v>
          </cell>
          <cell r="S161">
            <v>0</v>
          </cell>
          <cell r="T161">
            <v>0</v>
          </cell>
          <cell r="U161">
            <v>0</v>
          </cell>
          <cell r="V161">
            <v>873625.39650000003</v>
          </cell>
          <cell r="W161">
            <v>0</v>
          </cell>
          <cell r="X161">
            <v>0</v>
          </cell>
          <cell r="Y161">
            <v>44226</v>
          </cell>
          <cell r="Z161">
            <v>8718019.3942504488</v>
          </cell>
        </row>
        <row r="162">
          <cell r="D162">
            <v>5400</v>
          </cell>
          <cell r="E162" t="str">
            <v>Notre Dame High School</v>
          </cell>
          <cell r="F162">
            <v>1060</v>
          </cell>
          <cell r="G162">
            <v>6038922</v>
          </cell>
          <cell r="H162">
            <v>78889.999999999898</v>
          </cell>
          <cell r="I162">
            <v>247129.18999999942</v>
          </cell>
          <cell r="J162">
            <v>318890.98098852026</v>
          </cell>
          <cell r="K162">
            <v>291832.13906129519</v>
          </cell>
          <cell r="L162">
            <v>52021.538461538512</v>
          </cell>
          <cell r="M162">
            <v>7027685.8485113541</v>
          </cell>
          <cell r="N162">
            <v>145100</v>
          </cell>
          <cell r="O162">
            <v>0</v>
          </cell>
          <cell r="P162">
            <v>0</v>
          </cell>
          <cell r="Q162">
            <v>0</v>
          </cell>
          <cell r="R162">
            <v>0</v>
          </cell>
          <cell r="S162">
            <v>0</v>
          </cell>
          <cell r="T162">
            <v>0</v>
          </cell>
          <cell r="U162">
            <v>0</v>
          </cell>
          <cell r="V162">
            <v>0</v>
          </cell>
          <cell r="W162">
            <v>0</v>
          </cell>
          <cell r="X162">
            <v>0</v>
          </cell>
          <cell r="Y162">
            <v>30849</v>
          </cell>
          <cell r="Z162">
            <v>7203634.8485113541</v>
          </cell>
        </row>
        <row r="163">
          <cell r="D163">
            <v>4006</v>
          </cell>
          <cell r="E163" t="str">
            <v>Outwood Academy City</v>
          </cell>
          <cell r="F163">
            <v>1177</v>
          </cell>
          <cell r="G163">
            <v>6695408</v>
          </cell>
          <cell r="H163">
            <v>247940.00000000012</v>
          </cell>
          <cell r="I163">
            <v>773226.29999999993</v>
          </cell>
          <cell r="J163">
            <v>605915.74983850704</v>
          </cell>
          <cell r="K163">
            <v>474269.08751671296</v>
          </cell>
          <cell r="L163">
            <v>85332.500000000073</v>
          </cell>
          <cell r="M163">
            <v>8882091.6373552196</v>
          </cell>
          <cell r="N163">
            <v>145100</v>
          </cell>
          <cell r="O163">
            <v>17440.052129471893</v>
          </cell>
          <cell r="P163">
            <v>0</v>
          </cell>
          <cell r="Q163">
            <v>0</v>
          </cell>
          <cell r="R163">
            <v>0</v>
          </cell>
          <cell r="S163">
            <v>0</v>
          </cell>
          <cell r="T163">
            <v>0</v>
          </cell>
          <cell r="U163">
            <v>0</v>
          </cell>
          <cell r="V163">
            <v>0</v>
          </cell>
          <cell r="W163">
            <v>0</v>
          </cell>
          <cell r="X163">
            <v>0</v>
          </cell>
          <cell r="Y163">
            <v>49959</v>
          </cell>
          <cell r="Z163">
            <v>9094590.6894846931</v>
          </cell>
        </row>
        <row r="164">
          <cell r="D164">
            <v>6905</v>
          </cell>
          <cell r="E164" t="str">
            <v>Sheffield Park Academy</v>
          </cell>
          <cell r="F164">
            <v>1096</v>
          </cell>
          <cell r="G164">
            <v>6225822</v>
          </cell>
          <cell r="H164">
            <v>313110</v>
          </cell>
          <cell r="I164">
            <v>971839.32999999984</v>
          </cell>
          <cell r="J164">
            <v>752281.03448139445</v>
          </cell>
          <cell r="K164">
            <v>570498.1144619491</v>
          </cell>
          <cell r="L164">
            <v>118788.68686868688</v>
          </cell>
          <cell r="M164">
            <v>8952339.1658120304</v>
          </cell>
          <cell r="N164">
            <v>145100</v>
          </cell>
          <cell r="O164">
            <v>2313.8784205693637</v>
          </cell>
          <cell r="P164">
            <v>0</v>
          </cell>
          <cell r="Q164">
            <v>0</v>
          </cell>
          <cell r="R164">
            <v>0</v>
          </cell>
          <cell r="S164">
            <v>0</v>
          </cell>
          <cell r="T164">
            <v>0</v>
          </cell>
          <cell r="U164">
            <v>0</v>
          </cell>
          <cell r="V164">
            <v>0</v>
          </cell>
          <cell r="W164">
            <v>0</v>
          </cell>
          <cell r="X164">
            <v>0</v>
          </cell>
          <cell r="Y164">
            <v>49413</v>
          </cell>
          <cell r="Z164">
            <v>9149166.0442325994</v>
          </cell>
        </row>
        <row r="165">
          <cell r="D165">
            <v>6906</v>
          </cell>
          <cell r="E165" t="str">
            <v>Sheffield Springs Academy</v>
          </cell>
          <cell r="F165">
            <v>1047</v>
          </cell>
          <cell r="G165">
            <v>5944251</v>
          </cell>
          <cell r="H165">
            <v>299880.00000000029</v>
          </cell>
          <cell r="I165">
            <v>944548.98999999987</v>
          </cell>
          <cell r="J165">
            <v>704698.51986358059</v>
          </cell>
          <cell r="K165">
            <v>647759.37335645931</v>
          </cell>
          <cell r="L165">
            <v>68537.102102102028</v>
          </cell>
          <cell r="M165">
            <v>8609674.985322142</v>
          </cell>
          <cell r="N165">
            <v>145100</v>
          </cell>
          <cell r="O165">
            <v>7354.5488038277072</v>
          </cell>
          <cell r="P165">
            <v>0</v>
          </cell>
          <cell r="Q165">
            <v>0</v>
          </cell>
          <cell r="R165">
            <v>0</v>
          </cell>
          <cell r="S165">
            <v>0</v>
          </cell>
          <cell r="T165">
            <v>0</v>
          </cell>
          <cell r="U165">
            <v>0</v>
          </cell>
          <cell r="V165">
            <v>0</v>
          </cell>
          <cell r="W165">
            <v>0</v>
          </cell>
          <cell r="X165">
            <v>0</v>
          </cell>
          <cell r="Y165">
            <v>37401</v>
          </cell>
          <cell r="Z165">
            <v>8799530.5341259707</v>
          </cell>
        </row>
        <row r="166">
          <cell r="D166">
            <v>4229</v>
          </cell>
          <cell r="E166" t="str">
            <v>Silverdale School</v>
          </cell>
          <cell r="F166">
            <v>1017</v>
          </cell>
          <cell r="G166">
            <v>5759479</v>
          </cell>
          <cell r="H166">
            <v>62229.999999999804</v>
          </cell>
          <cell r="I166">
            <v>203161.42000000074</v>
          </cell>
          <cell r="J166">
            <v>115598.9756500916</v>
          </cell>
          <cell r="K166">
            <v>241453.16724742105</v>
          </cell>
          <cell r="L166">
            <v>41510.816929133915</v>
          </cell>
          <cell r="M166">
            <v>6423433.3798266472</v>
          </cell>
          <cell r="N166">
            <v>145100</v>
          </cell>
          <cell r="O166">
            <v>0</v>
          </cell>
          <cell r="P166">
            <v>6371.6201733524658</v>
          </cell>
          <cell r="Q166">
            <v>6371.6201733524658</v>
          </cell>
          <cell r="R166">
            <v>0</v>
          </cell>
          <cell r="S166">
            <v>0</v>
          </cell>
          <cell r="T166">
            <v>0</v>
          </cell>
          <cell r="U166">
            <v>0</v>
          </cell>
          <cell r="V166">
            <v>1310438.0947499999</v>
          </cell>
          <cell r="W166">
            <v>0</v>
          </cell>
          <cell r="X166">
            <v>0</v>
          </cell>
          <cell r="Y166">
            <v>58342.5</v>
          </cell>
          <cell r="Z166">
            <v>7943685.5947499983</v>
          </cell>
        </row>
        <row r="167">
          <cell r="D167">
            <v>4271</v>
          </cell>
          <cell r="E167" t="str">
            <v>Stocksbridge High School</v>
          </cell>
          <cell r="F167">
            <v>796</v>
          </cell>
          <cell r="G167">
            <v>4523212</v>
          </cell>
          <cell r="H167">
            <v>119070.0000000001</v>
          </cell>
          <cell r="I167">
            <v>379032.50000000006</v>
          </cell>
          <cell r="J167">
            <v>208719.95810082374</v>
          </cell>
          <cell r="K167">
            <v>280588.36573607975</v>
          </cell>
          <cell r="L167">
            <v>11164.999999999996</v>
          </cell>
          <cell r="M167">
            <v>5521787.8238369031</v>
          </cell>
          <cell r="N167">
            <v>145100</v>
          </cell>
          <cell r="O167">
            <v>0</v>
          </cell>
          <cell r="P167">
            <v>0</v>
          </cell>
          <cell r="Q167">
            <v>0</v>
          </cell>
          <cell r="R167">
            <v>0</v>
          </cell>
          <cell r="S167">
            <v>0</v>
          </cell>
          <cell r="T167">
            <v>0</v>
          </cell>
          <cell r="U167">
            <v>0</v>
          </cell>
          <cell r="V167">
            <v>0</v>
          </cell>
          <cell r="W167">
            <v>0</v>
          </cell>
          <cell r="X167">
            <v>0</v>
          </cell>
          <cell r="Y167">
            <v>28938</v>
          </cell>
          <cell r="Z167">
            <v>5695825.8238369031</v>
          </cell>
        </row>
        <row r="168">
          <cell r="D168">
            <v>4234</v>
          </cell>
          <cell r="E168" t="str">
            <v>Tapton School</v>
          </cell>
          <cell r="F168">
            <v>1322</v>
          </cell>
          <cell r="G168">
            <v>7530659</v>
          </cell>
          <cell r="H168">
            <v>109269.99999999981</v>
          </cell>
          <cell r="I168">
            <v>345677.63999999984</v>
          </cell>
          <cell r="J168">
            <v>132524.63586793584</v>
          </cell>
          <cell r="K168">
            <v>460649.58168519632</v>
          </cell>
          <cell r="L168">
            <v>81406.578349735137</v>
          </cell>
          <cell r="M168">
            <v>8660187.4359028675</v>
          </cell>
          <cell r="N168">
            <v>145100</v>
          </cell>
          <cell r="O168">
            <v>0</v>
          </cell>
          <cell r="P168">
            <v>0</v>
          </cell>
          <cell r="Q168">
            <v>0</v>
          </cell>
          <cell r="R168">
            <v>0</v>
          </cell>
          <cell r="S168">
            <v>0</v>
          </cell>
          <cell r="T168">
            <v>0</v>
          </cell>
          <cell r="U168">
            <v>0</v>
          </cell>
          <cell r="V168">
            <v>678817.01445000002</v>
          </cell>
          <cell r="W168">
            <v>0</v>
          </cell>
          <cell r="X168">
            <v>0</v>
          </cell>
          <cell r="Y168">
            <v>60060</v>
          </cell>
          <cell r="Z168">
            <v>9544164.4503528662</v>
          </cell>
        </row>
        <row r="169">
          <cell r="D169">
            <v>4276</v>
          </cell>
          <cell r="E169" t="str">
            <v>The Birley Academy</v>
          </cell>
          <cell r="F169">
            <v>1105</v>
          </cell>
          <cell r="G169">
            <v>6295350</v>
          </cell>
          <cell r="H169">
            <v>192569.99999999997</v>
          </cell>
          <cell r="I169">
            <v>595839.09</v>
          </cell>
          <cell r="J169">
            <v>352498.51619473397</v>
          </cell>
          <cell r="K169">
            <v>531323.61388279102</v>
          </cell>
          <cell r="L169">
            <v>116435</v>
          </cell>
          <cell r="M169">
            <v>8084016.2200775249</v>
          </cell>
          <cell r="N169">
            <v>145100</v>
          </cell>
          <cell r="O169">
            <v>20767.074931880055</v>
          </cell>
          <cell r="P169">
            <v>0</v>
          </cell>
          <cell r="Q169">
            <v>0</v>
          </cell>
          <cell r="R169">
            <v>-22058.874593283308</v>
          </cell>
          <cell r="S169">
            <v>-22058.874593283308</v>
          </cell>
          <cell r="T169">
            <v>0</v>
          </cell>
          <cell r="U169">
            <v>0</v>
          </cell>
          <cell r="V169">
            <v>0</v>
          </cell>
          <cell r="W169">
            <v>0</v>
          </cell>
          <cell r="X169">
            <v>0</v>
          </cell>
          <cell r="Y169">
            <v>30173.454699999998</v>
          </cell>
          <cell r="Z169">
            <v>8257997.875116121</v>
          </cell>
        </row>
        <row r="170">
          <cell r="D170">
            <v>4004</v>
          </cell>
          <cell r="E170" t="str">
            <v>UTC Sheffield City Centre</v>
          </cell>
          <cell r="F170">
            <v>302</v>
          </cell>
          <cell r="G170">
            <v>1774953</v>
          </cell>
          <cell r="H170">
            <v>40180</v>
          </cell>
          <cell r="I170">
            <v>131903.30999999979</v>
          </cell>
          <cell r="J170">
            <v>99330.588443982168</v>
          </cell>
          <cell r="K170">
            <v>111686.95651530434</v>
          </cell>
          <cell r="L170">
            <v>3568.0740740740753</v>
          </cell>
          <cell r="M170">
            <v>2161621.9290333604</v>
          </cell>
          <cell r="N170">
            <v>145100</v>
          </cell>
          <cell r="O170">
            <v>0</v>
          </cell>
          <cell r="P170">
            <v>0</v>
          </cell>
          <cell r="Q170">
            <v>0</v>
          </cell>
          <cell r="R170">
            <v>0</v>
          </cell>
          <cell r="S170">
            <v>0</v>
          </cell>
          <cell r="T170">
            <v>0</v>
          </cell>
          <cell r="U170">
            <v>0</v>
          </cell>
          <cell r="V170">
            <v>0</v>
          </cell>
          <cell r="W170">
            <v>0</v>
          </cell>
          <cell r="X170">
            <v>0</v>
          </cell>
          <cell r="Y170">
            <v>34398</v>
          </cell>
          <cell r="Z170">
            <v>2341119.9290333604</v>
          </cell>
        </row>
        <row r="171">
          <cell r="D171">
            <v>4010</v>
          </cell>
          <cell r="E171" t="str">
            <v>UTC Sheffield Olympic Legacy Park</v>
          </cell>
          <cell r="F171">
            <v>287</v>
          </cell>
          <cell r="G171">
            <v>1690168</v>
          </cell>
          <cell r="H171">
            <v>40180.000000000036</v>
          </cell>
          <cell r="I171">
            <v>134935.57000000015</v>
          </cell>
          <cell r="J171">
            <v>107708.2945491214</v>
          </cell>
          <cell r="K171">
            <v>95470.983247581215</v>
          </cell>
          <cell r="L171">
            <v>10024.05109489051</v>
          </cell>
          <cell r="M171">
            <v>2078486.8988915931</v>
          </cell>
          <cell r="N171">
            <v>145100</v>
          </cell>
          <cell r="O171">
            <v>0</v>
          </cell>
          <cell r="P171">
            <v>0</v>
          </cell>
          <cell r="Q171">
            <v>0</v>
          </cell>
          <cell r="R171">
            <v>0</v>
          </cell>
          <cell r="S171">
            <v>0</v>
          </cell>
          <cell r="T171">
            <v>0</v>
          </cell>
          <cell r="U171">
            <v>0</v>
          </cell>
          <cell r="V171">
            <v>0</v>
          </cell>
          <cell r="W171">
            <v>0</v>
          </cell>
          <cell r="X171">
            <v>0</v>
          </cell>
          <cell r="Y171">
            <v>34944</v>
          </cell>
          <cell r="Z171">
            <v>2258530.8988915933</v>
          </cell>
        </row>
        <row r="172">
          <cell r="D172">
            <v>4013</v>
          </cell>
          <cell r="E172" t="str">
            <v>Westfield School</v>
          </cell>
          <cell r="F172">
            <v>1327</v>
          </cell>
          <cell r="G172">
            <v>7546713</v>
          </cell>
          <cell r="H172">
            <v>177870.00000000015</v>
          </cell>
          <cell r="I172">
            <v>553387.45000000042</v>
          </cell>
          <cell r="J172">
            <v>267750.81009515724</v>
          </cell>
          <cell r="K172">
            <v>562530.53158075688</v>
          </cell>
          <cell r="L172">
            <v>1597.4075471698102</v>
          </cell>
          <cell r="M172">
            <v>9109849.1992230844</v>
          </cell>
          <cell r="N172">
            <v>145100</v>
          </cell>
          <cell r="O172">
            <v>0</v>
          </cell>
          <cell r="P172">
            <v>0</v>
          </cell>
          <cell r="Q172">
            <v>0</v>
          </cell>
          <cell r="R172">
            <v>0</v>
          </cell>
          <cell r="S172">
            <v>0</v>
          </cell>
          <cell r="T172">
            <v>0</v>
          </cell>
          <cell r="U172">
            <v>0</v>
          </cell>
          <cell r="V172">
            <v>697801.47771000001</v>
          </cell>
          <cell r="W172">
            <v>0</v>
          </cell>
          <cell r="X172">
            <v>0</v>
          </cell>
          <cell r="Y172">
            <v>67158</v>
          </cell>
          <cell r="Z172">
            <v>10019908.676933086</v>
          </cell>
        </row>
        <row r="173">
          <cell r="D173">
            <v>4016</v>
          </cell>
          <cell r="E173" t="str">
            <v>Yewlands Academy</v>
          </cell>
          <cell r="F173">
            <v>916</v>
          </cell>
          <cell r="G173">
            <v>5200801</v>
          </cell>
          <cell r="H173">
            <v>182769.99999999977</v>
          </cell>
          <cell r="I173">
            <v>570064.87999999989</v>
          </cell>
          <cell r="J173">
            <v>471769.19591324672</v>
          </cell>
          <cell r="K173">
            <v>442513.97476277407</v>
          </cell>
          <cell r="L173">
            <v>3190.0000000000027</v>
          </cell>
          <cell r="M173">
            <v>6871109.0506760208</v>
          </cell>
          <cell r="N173">
            <v>145100</v>
          </cell>
          <cell r="O173">
            <v>0</v>
          </cell>
          <cell r="P173">
            <v>0</v>
          </cell>
          <cell r="Q173">
            <v>0</v>
          </cell>
          <cell r="R173">
            <v>0</v>
          </cell>
          <cell r="S173">
            <v>0</v>
          </cell>
          <cell r="T173">
            <v>0</v>
          </cell>
          <cell r="U173">
            <v>0</v>
          </cell>
          <cell r="V173">
            <v>0</v>
          </cell>
          <cell r="W173">
            <v>0</v>
          </cell>
          <cell r="X173">
            <v>0</v>
          </cell>
          <cell r="Y173">
            <v>37401</v>
          </cell>
          <cell r="Z173">
            <v>7053610.0506760208</v>
          </cell>
        </row>
        <row r="175">
          <cell r="E175" t="str">
            <v>Total Secondary</v>
          </cell>
          <cell r="F175">
            <v>28395</v>
          </cell>
          <cell r="G175">
            <v>161719693</v>
          </cell>
          <cell r="H175">
            <v>4624620.0000000009</v>
          </cell>
          <cell r="I175">
            <v>14513912.489999998</v>
          </cell>
          <cell r="J175">
            <v>9979614.354154814</v>
          </cell>
          <cell r="K175">
            <v>11666023.182403233</v>
          </cell>
          <cell r="L175">
            <v>1829357.9460823794</v>
          </cell>
          <cell r="M175">
            <v>204333220.9726404</v>
          </cell>
          <cell r="N175">
            <v>3917700</v>
          </cell>
          <cell r="O175">
            <v>207909.24336900018</v>
          </cell>
          <cell r="P175">
            <v>244039.37535478405</v>
          </cell>
          <cell r="Q175">
            <v>244039.37535478405</v>
          </cell>
          <cell r="R175">
            <v>-43650.466112007503</v>
          </cell>
          <cell r="S175">
            <v>-43650.466112007503</v>
          </cell>
          <cell r="T175">
            <v>105151.63514241431</v>
          </cell>
          <cell r="U175">
            <v>105151.63514241431</v>
          </cell>
          <cell r="V175">
            <v>7823573.0429400001</v>
          </cell>
          <cell r="W175">
            <v>81000</v>
          </cell>
          <cell r="X175">
            <v>0</v>
          </cell>
          <cell r="Y175">
            <v>1438709.3546999998</v>
          </cell>
          <cell r="Z175">
            <v>218107653.15803462</v>
          </cell>
        </row>
        <row r="176">
          <cell r="Q176">
            <v>2</v>
          </cell>
          <cell r="R176">
            <v>5584.166666666667</v>
          </cell>
          <cell r="S176">
            <v>2</v>
          </cell>
          <cell r="U176">
            <v>1</v>
          </cell>
        </row>
        <row r="177">
          <cell r="D177" t="str">
            <v/>
          </cell>
          <cell r="E177" t="str">
            <v>Middle Deemed Secondary</v>
          </cell>
          <cell r="S177">
            <v>-1746.0186444803001</v>
          </cell>
          <cell r="U177">
            <v>4206.0654056965723</v>
          </cell>
        </row>
        <row r="178">
          <cell r="D178" t="str">
            <v/>
          </cell>
          <cell r="E178">
            <v>0</v>
          </cell>
        </row>
        <row r="179">
          <cell r="D179">
            <v>4014</v>
          </cell>
          <cell r="E179" t="str">
            <v>Astrea Academy Sheffield</v>
          </cell>
          <cell r="F179">
            <v>1003</v>
          </cell>
          <cell r="G179">
            <v>5291577</v>
          </cell>
          <cell r="H179">
            <v>266963.50000000012</v>
          </cell>
          <cell r="I179">
            <v>780510.19999999984</v>
          </cell>
          <cell r="J179">
            <v>577679.46691271244</v>
          </cell>
          <cell r="K179">
            <v>529073.53474008874</v>
          </cell>
          <cell r="L179">
            <v>162550.79460073391</v>
          </cell>
          <cell r="M179">
            <v>7608354.4962535361</v>
          </cell>
          <cell r="N179">
            <v>145100</v>
          </cell>
          <cell r="O179">
            <v>30202.642747111688</v>
          </cell>
          <cell r="Q179">
            <v>0</v>
          </cell>
          <cell r="R179">
            <v>-15720.048116204998</v>
          </cell>
          <cell r="S179">
            <v>-15720.048116204998</v>
          </cell>
          <cell r="T179">
            <v>0</v>
          </cell>
          <cell r="U179">
            <v>0</v>
          </cell>
          <cell r="V179">
            <v>0</v>
          </cell>
          <cell r="W179">
            <v>0</v>
          </cell>
          <cell r="X179">
            <v>0</v>
          </cell>
          <cell r="Y179">
            <v>11466</v>
          </cell>
          <cell r="Z179">
            <v>7779403.0908844406</v>
          </cell>
        </row>
        <row r="180">
          <cell r="D180">
            <v>4225</v>
          </cell>
          <cell r="E180" t="str">
            <v>Hinde House 2-16 Academy</v>
          </cell>
          <cell r="F180">
            <v>1369</v>
          </cell>
          <cell r="G180">
            <v>7029407</v>
          </cell>
          <cell r="H180">
            <v>325810.09999999992</v>
          </cell>
          <cell r="I180">
            <v>932327.76000000024</v>
          </cell>
          <cell r="J180">
            <v>745055.54557216167</v>
          </cell>
          <cell r="K180">
            <v>683715.89022489381</v>
          </cell>
          <cell r="L180">
            <v>131978.03370786514</v>
          </cell>
          <cell r="M180">
            <v>9848294.3295049202</v>
          </cell>
          <cell r="N180">
            <v>145100</v>
          </cell>
          <cell r="O180">
            <v>8244.2015772870946</v>
          </cell>
          <cell r="Q180">
            <v>0</v>
          </cell>
          <cell r="R180">
            <v>0</v>
          </cell>
          <cell r="S180">
            <v>0</v>
          </cell>
          <cell r="T180">
            <v>0</v>
          </cell>
          <cell r="U180">
            <v>0</v>
          </cell>
          <cell r="V180">
            <v>943072.24570000009</v>
          </cell>
          <cell r="W180">
            <v>81000</v>
          </cell>
          <cell r="X180">
            <v>0</v>
          </cell>
          <cell r="Y180">
            <v>56784</v>
          </cell>
          <cell r="Z180">
            <v>11082494.776782209</v>
          </cell>
        </row>
        <row r="181">
          <cell r="D181">
            <v>4005</v>
          </cell>
          <cell r="E181" t="str">
            <v>Oasis Academy Don Valley</v>
          </cell>
          <cell r="F181">
            <v>1092</v>
          </cell>
          <cell r="G181">
            <v>5449175</v>
          </cell>
          <cell r="H181">
            <v>289706.49999999988</v>
          </cell>
          <cell r="I181">
            <v>824756.19000000018</v>
          </cell>
          <cell r="J181">
            <v>657741.91375037457</v>
          </cell>
          <cell r="K181">
            <v>423434.38736176048</v>
          </cell>
          <cell r="L181">
            <v>83780.79849973254</v>
          </cell>
          <cell r="M181">
            <v>7728594.7896118676</v>
          </cell>
          <cell r="N181">
            <v>145100</v>
          </cell>
          <cell r="O181">
            <v>0</v>
          </cell>
          <cell r="Q181">
            <v>0</v>
          </cell>
          <cell r="R181">
            <v>-68225.313868153142</v>
          </cell>
          <cell r="S181">
            <v>-68225.313868153142</v>
          </cell>
          <cell r="T181">
            <v>0</v>
          </cell>
          <cell r="U181">
            <v>0</v>
          </cell>
          <cell r="V181">
            <v>0</v>
          </cell>
          <cell r="W181">
            <v>0</v>
          </cell>
          <cell r="X181">
            <v>0</v>
          </cell>
          <cell r="Y181">
            <v>22386</v>
          </cell>
          <cell r="Z181">
            <v>7827855.4757437129</v>
          </cell>
        </row>
        <row r="183">
          <cell r="E183" t="str">
            <v>Total Middle Deemed Secondary</v>
          </cell>
          <cell r="F183">
            <v>3464</v>
          </cell>
          <cell r="G183">
            <v>17770159</v>
          </cell>
          <cell r="H183">
            <v>882480.1</v>
          </cell>
          <cell r="I183">
            <v>2537594.1500000004</v>
          </cell>
          <cell r="J183">
            <v>1980476.9262352488</v>
          </cell>
          <cell r="K183">
            <v>1636223.812326743</v>
          </cell>
          <cell r="L183">
            <v>378309.62680833158</v>
          </cell>
          <cell r="M183">
            <v>25185243.615370326</v>
          </cell>
          <cell r="N183">
            <v>435300</v>
          </cell>
          <cell r="O183">
            <v>38446.844324398786</v>
          </cell>
          <cell r="Q183">
            <v>0</v>
          </cell>
          <cell r="R183">
            <v>-83945.36198435814</v>
          </cell>
          <cell r="S183">
            <v>-83945.36198435814</v>
          </cell>
          <cell r="T183">
            <v>0</v>
          </cell>
          <cell r="U183">
            <v>0</v>
          </cell>
          <cell r="V183">
            <v>943072.24570000009</v>
          </cell>
          <cell r="W183">
            <v>81000</v>
          </cell>
          <cell r="X183">
            <v>0</v>
          </cell>
          <cell r="Y183">
            <v>90636</v>
          </cell>
          <cell r="Z183">
            <v>26689753.343410365</v>
          </cell>
        </row>
        <row r="184">
          <cell r="E184">
            <v>0</v>
          </cell>
        </row>
        <row r="185">
          <cell r="E185" t="str">
            <v>Total All Schools</v>
          </cell>
          <cell r="F185">
            <v>74902</v>
          </cell>
          <cell r="G185">
            <v>345076273</v>
          </cell>
          <cell r="H185">
            <v>12117294.100000001</v>
          </cell>
          <cell r="I185">
            <v>31572315.439999998</v>
          </cell>
          <cell r="J185">
            <v>22927629.737347376</v>
          </cell>
          <cell r="K185">
            <v>30242105.135023303</v>
          </cell>
          <cell r="L185">
            <v>6226048.9389047083</v>
          </cell>
          <cell r="M185">
            <v>448161666.35127521</v>
          </cell>
          <cell r="N185">
            <v>23917300</v>
          </cell>
          <cell r="O185">
            <v>973890.98029147193</v>
          </cell>
          <cell r="P185">
            <v>2884609.3303892803</v>
          </cell>
          <cell r="Q185">
            <v>2884609.3303892803</v>
          </cell>
          <cell r="R185">
            <v>-410848.40675918345</v>
          </cell>
          <cell r="S185">
            <v>-426568.45487538842</v>
          </cell>
          <cell r="T185">
            <v>426858.20447654492</v>
          </cell>
          <cell r="U185">
            <v>426858.20447654492</v>
          </cell>
          <cell r="V185">
            <v>9357866.6571299993</v>
          </cell>
          <cell r="W185">
            <v>378000</v>
          </cell>
          <cell r="X185">
            <v>18658.448598130821</v>
          </cell>
          <cell r="Y185">
            <v>3948605.6646999987</v>
          </cell>
          <cell r="Z185">
            <v>489640887.1819855</v>
          </cell>
        </row>
        <row r="186">
          <cell r="F186">
            <v>0</v>
          </cell>
          <cell r="H186">
            <v>0</v>
          </cell>
          <cell r="I186">
            <v>0</v>
          </cell>
          <cell r="J186">
            <v>0</v>
          </cell>
          <cell r="K186">
            <v>0</v>
          </cell>
          <cell r="L186">
            <v>0</v>
          </cell>
          <cell r="M186">
            <v>0</v>
          </cell>
          <cell r="O186">
            <v>0</v>
          </cell>
          <cell r="Q186">
            <v>0</v>
          </cell>
          <cell r="S186">
            <v>15720.048116210557</v>
          </cell>
          <cell r="U186">
            <v>289.74960115650902</v>
          </cell>
          <cell r="V186" t="str">
            <v>MFG Ok</v>
          </cell>
          <cell r="W186">
            <v>0</v>
          </cell>
          <cell r="Y186">
            <v>0</v>
          </cell>
          <cell r="Z186">
            <v>0</v>
          </cell>
        </row>
        <row r="187">
          <cell r="G187">
            <v>0.70475379412451933</v>
          </cell>
          <cell r="H187">
            <v>8.9227862059162194E-2</v>
          </cell>
          <cell r="J187">
            <v>4.6825398649410238E-2</v>
          </cell>
          <cell r="K187">
            <v>44011089.809999995</v>
          </cell>
          <cell r="L187">
            <v>28863809.879954208</v>
          </cell>
          <cell r="M187">
            <v>15147279.930045791</v>
          </cell>
          <cell r="N187">
            <v>0.91528644376609491</v>
          </cell>
          <cell r="O187" t="str">
            <v>pupil led funding</v>
          </cell>
          <cell r="U187">
            <v>0</v>
          </cell>
          <cell r="V187">
            <v>0.16999999992549419</v>
          </cell>
        </row>
        <row r="188">
          <cell r="K188">
            <v>0.65583038285491191</v>
          </cell>
          <cell r="L188">
            <v>0.3441696171450882</v>
          </cell>
          <cell r="V188" t="str">
            <v>Error ! PFI Not Balanced</v>
          </cell>
        </row>
        <row r="189">
          <cell r="D189">
            <v>4014</v>
          </cell>
          <cell r="E189" t="str">
            <v>Astrea 3-16 Academy - Pri</v>
          </cell>
          <cell r="F189">
            <v>223</v>
          </cell>
          <cell r="G189">
            <v>857881</v>
          </cell>
          <cell r="H189">
            <v>51853.500000000007</v>
          </cell>
          <cell r="I189">
            <v>113413.00000000001</v>
          </cell>
          <cell r="J189">
            <v>87178.609999999986</v>
          </cell>
          <cell r="K189">
            <v>125368.36013531097</v>
          </cell>
          <cell r="L189">
            <v>63606.726804123697</v>
          </cell>
          <cell r="M189">
            <v>1299301.1969394346</v>
          </cell>
          <cell r="N189">
            <v>32260.518444665999</v>
          </cell>
          <cell r="O189">
            <v>3493.2999999999911</v>
          </cell>
          <cell r="P189">
            <v>0</v>
          </cell>
          <cell r="Q189">
            <v>0</v>
          </cell>
          <cell r="S189">
            <v>-3495.085473493235</v>
          </cell>
          <cell r="U189">
            <v>0</v>
          </cell>
          <cell r="X189">
            <v>0</v>
          </cell>
          <cell r="Y189">
            <v>2549.2701894317051</v>
          </cell>
          <cell r="Z189">
            <v>1334109.2001000389</v>
          </cell>
        </row>
        <row r="190">
          <cell r="D190">
            <v>4014</v>
          </cell>
          <cell r="E190" t="str">
            <v>Astrea 3-16 Academy - Sec</v>
          </cell>
          <cell r="F190">
            <v>780</v>
          </cell>
          <cell r="G190">
            <v>4433696</v>
          </cell>
          <cell r="H190">
            <v>215110.00000000009</v>
          </cell>
          <cell r="I190">
            <v>667097.19999999984</v>
          </cell>
          <cell r="J190">
            <v>490500.85691271251</v>
          </cell>
          <cell r="K190">
            <v>403705.17460477783</v>
          </cell>
          <cell r="L190">
            <v>98944.067796610223</v>
          </cell>
          <cell r="M190">
            <v>6309053.2993141012</v>
          </cell>
          <cell r="N190">
            <v>112839.48155533399</v>
          </cell>
          <cell r="O190">
            <v>26709.342747111696</v>
          </cell>
          <cell r="P190">
            <v>0</v>
          </cell>
          <cell r="Q190">
            <v>0</v>
          </cell>
          <cell r="S190">
            <v>-12224.962642711764</v>
          </cell>
          <cell r="U190">
            <v>0</v>
          </cell>
          <cell r="X190">
            <v>0</v>
          </cell>
          <cell r="Y190">
            <v>8916.7298105682949</v>
          </cell>
          <cell r="Z190">
            <v>6445293.8907844005</v>
          </cell>
        </row>
        <row r="191">
          <cell r="F191">
            <v>1003</v>
          </cell>
          <cell r="G191">
            <v>5291577</v>
          </cell>
          <cell r="H191">
            <v>266963.50000000012</v>
          </cell>
          <cell r="I191">
            <v>780510.19999999984</v>
          </cell>
          <cell r="J191">
            <v>577679.46691271244</v>
          </cell>
          <cell r="K191">
            <v>529073.53474008874</v>
          </cell>
          <cell r="L191">
            <v>162550.79460073391</v>
          </cell>
          <cell r="M191">
            <v>7608354.4962535361</v>
          </cell>
          <cell r="N191">
            <v>145100</v>
          </cell>
          <cell r="O191">
            <v>30202.642747111688</v>
          </cell>
          <cell r="P191">
            <v>0</v>
          </cell>
          <cell r="Q191">
            <v>0</v>
          </cell>
          <cell r="S191">
            <v>-15720.048116204998</v>
          </cell>
          <cell r="T191">
            <v>0</v>
          </cell>
          <cell r="U191">
            <v>0</v>
          </cell>
          <cell r="V191">
            <v>0</v>
          </cell>
          <cell r="W191">
            <v>0</v>
          </cell>
          <cell r="X191">
            <v>0</v>
          </cell>
          <cell r="Y191">
            <v>11466</v>
          </cell>
          <cell r="Z191">
            <v>7779403.0908844406</v>
          </cell>
        </row>
        <row r="192">
          <cell r="F192">
            <v>0</v>
          </cell>
          <cell r="G192">
            <v>0</v>
          </cell>
          <cell r="H192">
            <v>0</v>
          </cell>
          <cell r="I192">
            <v>0</v>
          </cell>
          <cell r="J192">
            <v>0</v>
          </cell>
          <cell r="K192">
            <v>0</v>
          </cell>
          <cell r="L192">
            <v>0</v>
          </cell>
          <cell r="M192">
            <v>0</v>
          </cell>
          <cell r="N192">
            <v>0</v>
          </cell>
          <cell r="O192">
            <v>0</v>
          </cell>
          <cell r="Q192">
            <v>0</v>
          </cell>
          <cell r="S192">
            <v>0</v>
          </cell>
          <cell r="U192">
            <v>0</v>
          </cell>
          <cell r="V192">
            <v>0</v>
          </cell>
          <cell r="W192">
            <v>0</v>
          </cell>
          <cell r="X192">
            <v>0</v>
          </cell>
          <cell r="Y192">
            <v>0</v>
          </cell>
          <cell r="Z192">
            <v>0</v>
          </cell>
        </row>
        <row r="193">
          <cell r="D193">
            <v>4225</v>
          </cell>
          <cell r="E193" t="str">
            <v>Hinde House 3-16 - Pri</v>
          </cell>
          <cell r="F193">
            <v>416</v>
          </cell>
          <cell r="G193">
            <v>1600352</v>
          </cell>
          <cell r="H193">
            <v>85220.099999999977</v>
          </cell>
          <cell r="I193">
            <v>186391.8</v>
          </cell>
          <cell r="J193">
            <v>198857.22653753025</v>
          </cell>
          <cell r="K193">
            <v>158336.70054097782</v>
          </cell>
          <cell r="L193">
            <v>57013.03370786507</v>
          </cell>
          <cell r="M193">
            <v>2286170.8607863733</v>
          </cell>
          <cell r="N193">
            <v>44091.74579985391</v>
          </cell>
          <cell r="O193">
            <v>0</v>
          </cell>
          <cell r="P193">
            <v>0</v>
          </cell>
          <cell r="Q193">
            <v>0</v>
          </cell>
          <cell r="S193">
            <v>0</v>
          </cell>
          <cell r="U193">
            <v>0</v>
          </cell>
          <cell r="V193">
            <v>286572.60204616509</v>
          </cell>
          <cell r="W193">
            <v>24613.586559532505</v>
          </cell>
          <cell r="Y193">
            <v>10920</v>
          </cell>
          <cell r="Z193">
            <v>2652368.7951919236</v>
          </cell>
        </row>
        <row r="194">
          <cell r="D194">
            <v>4225</v>
          </cell>
          <cell r="E194" t="str">
            <v>Hinde House 3-16 Sec</v>
          </cell>
          <cell r="F194">
            <v>953</v>
          </cell>
          <cell r="G194">
            <v>5429055</v>
          </cell>
          <cell r="H194">
            <v>240589.99999999994</v>
          </cell>
          <cell r="I194">
            <v>745935.9600000002</v>
          </cell>
          <cell r="J194">
            <v>546198.31903463148</v>
          </cell>
          <cell r="K194">
            <v>525379.18968391605</v>
          </cell>
          <cell r="L194">
            <v>74965.000000000058</v>
          </cell>
          <cell r="M194">
            <v>7562123.4687185474</v>
          </cell>
          <cell r="N194">
            <v>101008.2542001461</v>
          </cell>
          <cell r="O194">
            <v>8244.2015772870946</v>
          </cell>
          <cell r="P194">
            <v>0</v>
          </cell>
          <cell r="Q194">
            <v>0</v>
          </cell>
          <cell r="S194">
            <v>0</v>
          </cell>
          <cell r="U194">
            <v>0</v>
          </cell>
          <cell r="V194">
            <v>656499.64365383494</v>
          </cell>
          <cell r="W194">
            <v>56386.413440467499</v>
          </cell>
          <cell r="Y194">
            <v>45864</v>
          </cell>
          <cell r="Z194">
            <v>8430125.9815902822</v>
          </cell>
        </row>
        <row r="195">
          <cell r="F195">
            <v>1369</v>
          </cell>
          <cell r="G195">
            <v>7029407</v>
          </cell>
          <cell r="H195">
            <v>325810.09999999992</v>
          </cell>
          <cell r="I195">
            <v>932327.76000000024</v>
          </cell>
          <cell r="J195">
            <v>745055.54557216167</v>
          </cell>
          <cell r="K195">
            <v>683715.89022489381</v>
          </cell>
          <cell r="L195">
            <v>131978.03370786514</v>
          </cell>
          <cell r="M195">
            <v>9848294.3295049202</v>
          </cell>
          <cell r="N195">
            <v>145100</v>
          </cell>
          <cell r="O195">
            <v>8244.2015772870946</v>
          </cell>
          <cell r="P195">
            <v>0</v>
          </cell>
          <cell r="Q195">
            <v>0</v>
          </cell>
          <cell r="S195">
            <v>0</v>
          </cell>
          <cell r="U195">
            <v>0</v>
          </cell>
          <cell r="V195">
            <v>943072.24570000009</v>
          </cell>
          <cell r="W195">
            <v>81000</v>
          </cell>
          <cell r="X195">
            <v>0</v>
          </cell>
          <cell r="Y195">
            <v>56784</v>
          </cell>
          <cell r="Z195">
            <v>11082494.776782209</v>
          </cell>
        </row>
        <row r="196">
          <cell r="F196">
            <v>0</v>
          </cell>
          <cell r="G196">
            <v>0</v>
          </cell>
          <cell r="H196">
            <v>0</v>
          </cell>
          <cell r="I196">
            <v>0</v>
          </cell>
          <cell r="J196">
            <v>0</v>
          </cell>
          <cell r="K196">
            <v>0</v>
          </cell>
          <cell r="L196">
            <v>0</v>
          </cell>
          <cell r="M196">
            <v>0</v>
          </cell>
          <cell r="N196">
            <v>0</v>
          </cell>
          <cell r="O196">
            <v>0</v>
          </cell>
          <cell r="Q196">
            <v>0</v>
          </cell>
          <cell r="R196">
            <v>0</v>
          </cell>
          <cell r="S196">
            <v>0</v>
          </cell>
          <cell r="U196">
            <v>0</v>
          </cell>
          <cell r="V196">
            <v>0</v>
          </cell>
          <cell r="W196">
            <v>0</v>
          </cell>
          <cell r="X196">
            <v>0</v>
          </cell>
          <cell r="Y196">
            <v>0</v>
          </cell>
          <cell r="Z196">
            <v>0</v>
          </cell>
        </row>
        <row r="197">
          <cell r="D197">
            <v>4005</v>
          </cell>
          <cell r="E197" t="str">
            <v>Oasis Academy Don Valley</v>
          </cell>
          <cell r="F197">
            <v>403</v>
          </cell>
          <cell r="G197">
            <v>1550341</v>
          </cell>
          <cell r="H197">
            <v>83416.500000000029</v>
          </cell>
          <cell r="I197">
            <v>183433.20000000022</v>
          </cell>
          <cell r="J197">
            <v>187176.71835820886</v>
          </cell>
          <cell r="K197">
            <v>105673.9066252522</v>
          </cell>
          <cell r="L197">
            <v>40653.204022988393</v>
          </cell>
          <cell r="M197">
            <v>2150694.5290064495</v>
          </cell>
          <cell r="N197">
            <v>53548.809523809519</v>
          </cell>
          <cell r="O197">
            <v>0</v>
          </cell>
          <cell r="P197">
            <v>0</v>
          </cell>
          <cell r="Q197">
            <v>0</v>
          </cell>
          <cell r="S197">
            <v>-25178.389641818423</v>
          </cell>
          <cell r="U197">
            <v>0</v>
          </cell>
          <cell r="W197">
            <v>0</v>
          </cell>
          <cell r="X197">
            <v>0</v>
          </cell>
          <cell r="Y197">
            <v>8261.5</v>
          </cell>
          <cell r="Z197">
            <v>2187326.4488884406</v>
          </cell>
        </row>
        <row r="198">
          <cell r="D198">
            <v>4005</v>
          </cell>
          <cell r="E198" t="str">
            <v>Oasis Academy Don Valley</v>
          </cell>
          <cell r="F198">
            <v>689</v>
          </cell>
          <cell r="G198">
            <v>3898834</v>
          </cell>
          <cell r="H198">
            <v>206289.99999999988</v>
          </cell>
          <cell r="I198">
            <v>641322.99</v>
          </cell>
          <cell r="J198">
            <v>470565.19539216574</v>
          </cell>
          <cell r="K198">
            <v>317760.48073650827</v>
          </cell>
          <cell r="L198">
            <v>43127.594476744154</v>
          </cell>
          <cell r="M198">
            <v>5577900.2606054181</v>
          </cell>
          <cell r="N198">
            <v>91551.190476190473</v>
          </cell>
          <cell r="O198">
            <v>0</v>
          </cell>
          <cell r="P198">
            <v>0</v>
          </cell>
          <cell r="Q198">
            <v>0</v>
          </cell>
          <cell r="S198">
            <v>-43046.924226334726</v>
          </cell>
          <cell r="U198">
            <v>0</v>
          </cell>
          <cell r="W198">
            <v>0</v>
          </cell>
          <cell r="X198">
            <v>0</v>
          </cell>
          <cell r="Y198">
            <v>14124.5</v>
          </cell>
          <cell r="Z198">
            <v>5640529.0268552741</v>
          </cell>
        </row>
        <row r="199">
          <cell r="F199">
            <v>1092</v>
          </cell>
          <cell r="G199">
            <v>5449175</v>
          </cell>
          <cell r="H199">
            <v>289706.49999999988</v>
          </cell>
          <cell r="I199">
            <v>824756.19000000018</v>
          </cell>
          <cell r="J199">
            <v>657741.91375037457</v>
          </cell>
          <cell r="K199">
            <v>423434.38736176048</v>
          </cell>
          <cell r="L199">
            <v>83780.79849973254</v>
          </cell>
          <cell r="M199">
            <v>7728594.7896118676</v>
          </cell>
          <cell r="N199">
            <v>145100</v>
          </cell>
          <cell r="O199">
            <v>0</v>
          </cell>
          <cell r="P199">
            <v>0</v>
          </cell>
          <cell r="Q199">
            <v>0</v>
          </cell>
          <cell r="S199">
            <v>-68225.313868153142</v>
          </cell>
          <cell r="T199">
            <v>0</v>
          </cell>
          <cell r="U199">
            <v>0</v>
          </cell>
          <cell r="V199">
            <v>0</v>
          </cell>
          <cell r="W199">
            <v>0</v>
          </cell>
          <cell r="X199">
            <v>0</v>
          </cell>
          <cell r="Y199">
            <v>22386</v>
          </cell>
          <cell r="Z199">
            <v>7827855.4757437138</v>
          </cell>
        </row>
        <row r="200">
          <cell r="F200">
            <v>0</v>
          </cell>
          <cell r="G200">
            <v>0</v>
          </cell>
          <cell r="H200">
            <v>0</v>
          </cell>
          <cell r="I200">
            <v>0</v>
          </cell>
          <cell r="J200">
            <v>0</v>
          </cell>
          <cell r="K200">
            <v>0</v>
          </cell>
          <cell r="L200">
            <v>0</v>
          </cell>
          <cell r="M200">
            <v>0</v>
          </cell>
          <cell r="N200">
            <v>0</v>
          </cell>
          <cell r="O200">
            <v>0</v>
          </cell>
          <cell r="Q200">
            <v>0</v>
          </cell>
          <cell r="S200">
            <v>0</v>
          </cell>
          <cell r="U200">
            <v>0</v>
          </cell>
          <cell r="V200">
            <v>0</v>
          </cell>
          <cell r="W200">
            <v>0</v>
          </cell>
          <cell r="X200">
            <v>0</v>
          </cell>
          <cell r="Y200">
            <v>0</v>
          </cell>
          <cell r="Z200">
            <v>0</v>
          </cell>
        </row>
        <row r="202">
          <cell r="F202" t="str">
            <v>AWPU Fund</v>
          </cell>
          <cell r="K202" t="str">
            <v>2022-23</v>
          </cell>
          <cell r="L202" t="str">
            <v>NOR</v>
          </cell>
          <cell r="R202" t="str">
            <v>Min</v>
          </cell>
          <cell r="S202">
            <v>-1379.8732752086428</v>
          </cell>
          <cell r="U202">
            <v>355.73012467433631</v>
          </cell>
          <cell r="X202" t="str">
            <v>Pri</v>
          </cell>
          <cell r="Z202">
            <v>244843480.68054047</v>
          </cell>
        </row>
        <row r="203">
          <cell r="F203">
            <v>4008574</v>
          </cell>
          <cell r="G203">
            <v>169594995</v>
          </cell>
          <cell r="H203">
            <v>-165586421</v>
          </cell>
          <cell r="I203">
            <v>0</v>
          </cell>
          <cell r="J203">
            <v>0.58856906357640648</v>
          </cell>
          <cell r="K203" t="str">
            <v>Primary</v>
          </cell>
          <cell r="L203">
            <v>44085</v>
          </cell>
          <cell r="R203" t="str">
            <v>Max</v>
          </cell>
          <cell r="S203">
            <v>-58166.222695572404</v>
          </cell>
          <cell r="T203" t="e">
            <v>#REF!</v>
          </cell>
          <cell r="U203">
            <v>59660.702229734285</v>
          </cell>
          <cell r="X203" t="str">
            <v>Pri 3-16</v>
          </cell>
          <cell r="Z203">
            <v>6173804.4441804029</v>
          </cell>
        </row>
        <row r="204">
          <cell r="F204">
            <v>175481278</v>
          </cell>
          <cell r="G204">
            <v>175481278</v>
          </cell>
          <cell r="H204">
            <v>0</v>
          </cell>
          <cell r="I204">
            <v>0</v>
          </cell>
          <cell r="J204">
            <v>0.41143093642359352</v>
          </cell>
          <cell r="K204" t="str">
            <v>Secondary</v>
          </cell>
          <cell r="L204">
            <v>30817</v>
          </cell>
          <cell r="R204" t="str">
            <v>Min</v>
          </cell>
          <cell r="S204">
            <v>-21591.591518724192</v>
          </cell>
          <cell r="U204">
            <v>105151.63514241431</v>
          </cell>
          <cell r="Z204">
            <v>251017285.12472087</v>
          </cell>
        </row>
        <row r="205">
          <cell r="F205">
            <v>179489852</v>
          </cell>
          <cell r="G205">
            <v>345076273</v>
          </cell>
          <cell r="H205">
            <v>-165586421</v>
          </cell>
          <cell r="L205">
            <v>74902</v>
          </cell>
          <cell r="M205">
            <v>0</v>
          </cell>
          <cell r="R205" t="str">
            <v>Max</v>
          </cell>
          <cell r="S205">
            <v>-22058.874593283308</v>
          </cell>
          <cell r="U205">
            <v>105151.63514241431</v>
          </cell>
        </row>
        <row r="206">
          <cell r="G206">
            <v>0</v>
          </cell>
          <cell r="H206">
            <v>-331172842</v>
          </cell>
          <cell r="K206" t="str">
            <v>2021-22</v>
          </cell>
          <cell r="X206" t="str">
            <v>Sec</v>
          </cell>
          <cell r="Z206">
            <v>218107653.15803462</v>
          </cell>
        </row>
        <row r="207">
          <cell r="J207">
            <v>0.58856906357640648</v>
          </cell>
          <cell r="K207" t="str">
            <v>Primary</v>
          </cell>
          <cell r="L207">
            <v>44085</v>
          </cell>
          <cell r="S207">
            <v>0</v>
          </cell>
          <cell r="X207" t="str">
            <v>Sec 3-16</v>
          </cell>
          <cell r="Z207">
            <v>20515948.899229959</v>
          </cell>
        </row>
        <row r="208">
          <cell r="J208">
            <v>0.41143093642359352</v>
          </cell>
          <cell r="K208" t="str">
            <v>Secondary</v>
          </cell>
          <cell r="L208">
            <v>30817</v>
          </cell>
          <cell r="Z208">
            <v>238623602.05726457</v>
          </cell>
        </row>
        <row r="209">
          <cell r="L209">
            <v>74902</v>
          </cell>
        </row>
        <row r="210">
          <cell r="X210" t="str">
            <v>Total</v>
          </cell>
          <cell r="Z210">
            <v>489640887.18198544</v>
          </cell>
        </row>
        <row r="211">
          <cell r="Z211">
            <v>0</v>
          </cell>
        </row>
        <row r="212">
          <cell r="M212">
            <v>0.92117771920060976</v>
          </cell>
        </row>
        <row r="213">
          <cell r="E213" t="str">
            <v>2025-26</v>
          </cell>
          <cell r="F213">
            <v>74902</v>
          </cell>
          <cell r="G213">
            <v>345076273</v>
          </cell>
          <cell r="H213">
            <v>12117294.100000001</v>
          </cell>
          <cell r="I213">
            <v>31572315.439999998</v>
          </cell>
          <cell r="J213">
            <v>22927629.737347376</v>
          </cell>
          <cell r="K213">
            <v>30242105.135023303</v>
          </cell>
          <cell r="L213">
            <v>6226048.9389047083</v>
          </cell>
          <cell r="M213">
            <v>448161666.35127521</v>
          </cell>
          <cell r="N213">
            <v>23917300</v>
          </cell>
          <cell r="O213">
            <v>973890.98029147193</v>
          </cell>
          <cell r="Q213">
            <v>2884609.3303892803</v>
          </cell>
          <cell r="S213">
            <v>-426568.45487538842</v>
          </cell>
          <cell r="U213">
            <v>426858.20447654492</v>
          </cell>
          <cell r="V213">
            <v>9357866.6571299993</v>
          </cell>
          <cell r="W213">
            <v>378000</v>
          </cell>
          <cell r="X213">
            <v>18658.448598130821</v>
          </cell>
          <cell r="Y213">
            <v>3948605.6646999987</v>
          </cell>
          <cell r="Z213">
            <v>489640887.1819855</v>
          </cell>
        </row>
        <row r="214">
          <cell r="E214" t="str">
            <v>2024-25</v>
          </cell>
          <cell r="F214">
            <v>75009</v>
          </cell>
          <cell r="G214">
            <v>320583249</v>
          </cell>
          <cell r="H214">
            <v>11558432.646017699</v>
          </cell>
          <cell r="I214">
            <v>23890955.495575219</v>
          </cell>
          <cell r="J214">
            <v>22756185.354287826</v>
          </cell>
          <cell r="K214">
            <v>29542734.015157253</v>
          </cell>
          <cell r="L214">
            <v>5775988.4883081559</v>
          </cell>
          <cell r="M214">
            <v>414107544.9993459</v>
          </cell>
          <cell r="N214">
            <v>21907200</v>
          </cell>
          <cell r="O214">
            <v>849822.87026254262</v>
          </cell>
          <cell r="Q214">
            <v>2691862.2188418573</v>
          </cell>
          <cell r="S214">
            <v>0</v>
          </cell>
          <cell r="U214">
            <v>697667.25990239845</v>
          </cell>
          <cell r="V214">
            <v>9147474.9043339621</v>
          </cell>
          <cell r="W214">
            <v>376100</v>
          </cell>
          <cell r="X214">
            <v>16318.8598130841</v>
          </cell>
          <cell r="Y214">
            <v>3585708.8874999997</v>
          </cell>
          <cell r="Z214">
            <v>453379700.00000006</v>
          </cell>
        </row>
        <row r="215">
          <cell r="E215" t="str">
            <v>£ Var</v>
          </cell>
          <cell r="F215">
            <v>-107</v>
          </cell>
          <cell r="G215">
            <v>24493024</v>
          </cell>
          <cell r="H215">
            <v>558861.45398230292</v>
          </cell>
          <cell r="I215">
            <v>7681359.9444247782</v>
          </cell>
          <cell r="J215">
            <v>171444.38305955008</v>
          </cell>
          <cell r="K215">
            <v>699371.11986605078</v>
          </cell>
          <cell r="L215">
            <v>450060.45059655234</v>
          </cell>
          <cell r="M215">
            <v>34054121.351929307</v>
          </cell>
          <cell r="N215">
            <v>2010100</v>
          </cell>
          <cell r="O215">
            <v>124068.11002892931</v>
          </cell>
          <cell r="Q215">
            <v>192747.11154742306</v>
          </cell>
          <cell r="S215">
            <v>-426568.45487538842</v>
          </cell>
          <cell r="U215">
            <v>-270809.05542585353</v>
          </cell>
          <cell r="V215">
            <v>210391.75279603712</v>
          </cell>
          <cell r="W215">
            <v>1900</v>
          </cell>
          <cell r="X215">
            <v>2339.5887850467207</v>
          </cell>
          <cell r="Y215">
            <v>362896.77719999896</v>
          </cell>
          <cell r="Z215">
            <v>36261187.181985438</v>
          </cell>
        </row>
        <row r="216">
          <cell r="E216" t="str">
            <v>% Var</v>
          </cell>
          <cell r="F216">
            <v>-1.4264954872082016E-3</v>
          </cell>
          <cell r="G216">
            <v>7.6401446664482467E-2</v>
          </cell>
          <cell r="H216">
            <v>4.8350972064958225E-2</v>
          </cell>
          <cell r="I216">
            <v>0.32151748580534684</v>
          </cell>
          <cell r="J216">
            <v>7.5339684745205212E-3</v>
          </cell>
          <cell r="K216">
            <v>2.367320233486955E-2</v>
          </cell>
          <cell r="L216">
            <v>7.7919208375773527E-2</v>
          </cell>
          <cell r="M216">
            <v>8.2234969546336315E-2</v>
          </cell>
          <cell r="N216">
            <v>9.1755222027461295E-2</v>
          </cell>
          <cell r="O216">
            <v>0.14599290554583444</v>
          </cell>
          <cell r="Q216">
            <v>7.1603631938617684E-2</v>
          </cell>
          <cell r="S216" t="e">
            <v>#DIV/0!</v>
          </cell>
          <cell r="U216">
            <v>-0.38816362898230156</v>
          </cell>
          <cell r="V216">
            <v>2.2999981415237999E-2</v>
          </cell>
          <cell r="W216">
            <v>5.0518479127891515E-3</v>
          </cell>
          <cell r="X216">
            <v>0.14336717220714712</v>
          </cell>
          <cell r="Y216">
            <v>0.10120642488995113</v>
          </cell>
          <cell r="Z216">
            <v>7.9979732621432834E-2</v>
          </cell>
        </row>
        <row r="217">
          <cell r="E217" t="str">
            <v>£m</v>
          </cell>
          <cell r="G217">
            <v>24.493023999999998</v>
          </cell>
          <cell r="H217">
            <v>0.55886145398230291</v>
          </cell>
          <cell r="I217">
            <v>7.681359944424778</v>
          </cell>
          <cell r="J217">
            <v>0.17144438305955007</v>
          </cell>
          <cell r="K217">
            <v>0.69937111986605083</v>
          </cell>
          <cell r="L217">
            <v>0.45006045059655236</v>
          </cell>
          <cell r="M217">
            <v>34.054121351929304</v>
          </cell>
          <cell r="N217">
            <v>2.0101</v>
          </cell>
          <cell r="O217">
            <v>0.12406811002892931</v>
          </cell>
          <cell r="P217">
            <v>0</v>
          </cell>
          <cell r="Q217">
            <v>0.19274711154742305</v>
          </cell>
          <cell r="R217">
            <v>0</v>
          </cell>
          <cell r="S217">
            <v>-0.42656845487538841</v>
          </cell>
          <cell r="T217">
            <v>0</v>
          </cell>
          <cell r="U217">
            <v>-0.27080905542585354</v>
          </cell>
          <cell r="V217">
            <v>0.21039175279603711</v>
          </cell>
          <cell r="W217">
            <v>1.9E-3</v>
          </cell>
          <cell r="X217">
            <v>2.3395887850467209E-3</v>
          </cell>
          <cell r="Y217">
            <v>0.36289677719999897</v>
          </cell>
          <cell r="Z217">
            <v>36.261187181985434</v>
          </cell>
        </row>
        <row r="219">
          <cell r="E219" t="str">
            <v>Primary Maintained</v>
          </cell>
          <cell r="F219">
            <v>17977</v>
          </cell>
          <cell r="G219">
            <v>69157519</v>
          </cell>
          <cell r="H219">
            <v>1995683.4000000004</v>
          </cell>
          <cell r="I219">
            <v>4380700.4000000004</v>
          </cell>
          <cell r="J219">
            <v>3107741.3666992281</v>
          </cell>
          <cell r="K219">
            <v>6172914.3150436515</v>
          </cell>
          <cell r="L219">
            <v>1341990.5349833388</v>
          </cell>
          <cell r="M219">
            <v>86156549.016726226</v>
          </cell>
          <cell r="N219">
            <v>8090500</v>
          </cell>
          <cell r="O219">
            <v>163481.05576151502</v>
          </cell>
          <cell r="P219">
            <v>1912383.2670077549</v>
          </cell>
          <cell r="Q219">
            <v>1912383.2670077549</v>
          </cell>
          <cell r="R219">
            <v>-50241.354890065319</v>
          </cell>
          <cell r="S219">
            <v>-50241.354890065319</v>
          </cell>
          <cell r="T219">
            <v>148668.83725821681</v>
          </cell>
          <cell r="U219">
            <v>148668.83725821681</v>
          </cell>
          <cell r="V219">
            <v>211176.20764000001</v>
          </cell>
          <cell r="W219">
            <v>81000</v>
          </cell>
          <cell r="X219">
            <v>0</v>
          </cell>
          <cell r="Y219">
            <v>1736398.25</v>
          </cell>
          <cell r="Z219">
            <v>98449915.279503599</v>
          </cell>
        </row>
        <row r="220">
          <cell r="E220" t="str">
            <v>Primary Academies</v>
          </cell>
          <cell r="F220">
            <v>26108</v>
          </cell>
          <cell r="G220">
            <v>100437476</v>
          </cell>
          <cell r="H220">
            <v>4835000.6999999993</v>
          </cell>
          <cell r="I220">
            <v>10623346.400000006</v>
          </cell>
          <cell r="J220">
            <v>8333009.6451538233</v>
          </cell>
          <cell r="K220">
            <v>11156322.792551221</v>
          </cell>
          <cell r="L220">
            <v>2837663.7955656336</v>
          </cell>
          <cell r="M220">
            <v>138222819.33327067</v>
          </cell>
          <cell r="N220">
            <v>11603701.073768331</v>
          </cell>
          <cell r="O220">
            <v>567547.13683655788</v>
          </cell>
          <cell r="P220">
            <v>728186.68802674126</v>
          </cell>
          <cell r="Q220">
            <v>728186.68802674126</v>
          </cell>
          <cell r="R220">
            <v>-248731.2718889575</v>
          </cell>
          <cell r="S220">
            <v>-277404.74700426916</v>
          </cell>
          <cell r="T220">
            <v>173037.73207591375</v>
          </cell>
          <cell r="U220">
            <v>173037.73207591375</v>
          </cell>
          <cell r="V220">
            <v>666617.76289616502</v>
          </cell>
          <cell r="W220">
            <v>159613.5865595325</v>
          </cell>
          <cell r="X220">
            <v>18658.448598130821</v>
          </cell>
          <cell r="Y220">
            <v>704592.83018943202</v>
          </cell>
          <cell r="Z220">
            <v>152567369.84521717</v>
          </cell>
        </row>
        <row r="221">
          <cell r="E221" t="str">
            <v>Primary Total</v>
          </cell>
          <cell r="F221">
            <v>44085</v>
          </cell>
          <cell r="G221">
            <v>169594995</v>
          </cell>
          <cell r="H221">
            <v>6830684.0999999996</v>
          </cell>
          <cell r="I221">
            <v>15004046.800000006</v>
          </cell>
          <cell r="J221">
            <v>11440751.01185305</v>
          </cell>
          <cell r="K221">
            <v>17329237.107594874</v>
          </cell>
          <cell r="L221">
            <v>4179654.3305489724</v>
          </cell>
          <cell r="M221">
            <v>224379368.34999689</v>
          </cell>
          <cell r="N221">
            <v>19694201.073768333</v>
          </cell>
          <cell r="O221">
            <v>731028.19259807293</v>
          </cell>
          <cell r="P221">
            <v>2640569.9550344963</v>
          </cell>
          <cell r="Q221">
            <v>2640569.9550344963</v>
          </cell>
          <cell r="R221">
            <v>-298972.6267790228</v>
          </cell>
          <cell r="S221">
            <v>-327646.10189433448</v>
          </cell>
          <cell r="T221">
            <v>321706.56933413056</v>
          </cell>
          <cell r="U221">
            <v>321706.56933413056</v>
          </cell>
          <cell r="V221">
            <v>877793.97053616506</v>
          </cell>
          <cell r="W221">
            <v>240613.5865595325</v>
          </cell>
          <cell r="X221">
            <v>18658.448598130821</v>
          </cell>
          <cell r="Y221">
            <v>2440991.080189432</v>
          </cell>
          <cell r="Z221">
            <v>251017285.12472075</v>
          </cell>
        </row>
        <row r="222">
          <cell r="F222">
            <v>0</v>
          </cell>
          <cell r="G222">
            <v>0</v>
          </cell>
          <cell r="H222">
            <v>-1.3096723705530167E-9</v>
          </cell>
          <cell r="I222">
            <v>9.1094989329576492E-9</v>
          </cell>
          <cell r="J222">
            <v>-9.6042640507221222E-10</v>
          </cell>
          <cell r="K222">
            <v>6.5338099375367165E-9</v>
          </cell>
          <cell r="L222">
            <v>-2.0445440895855427E-9</v>
          </cell>
          <cell r="M222">
            <v>1.601874828338623E-7</v>
          </cell>
          <cell r="N222">
            <v>3.1795934773981571E-9</v>
          </cell>
          <cell r="O222">
            <v>-6.0936145018786192E-11</v>
          </cell>
          <cell r="P222">
            <v>0</v>
          </cell>
          <cell r="Q222">
            <v>0</v>
          </cell>
          <cell r="R222">
            <v>0</v>
          </cell>
          <cell r="S222">
            <v>0</v>
          </cell>
          <cell r="T222">
            <v>-5.8207660913467407E-11</v>
          </cell>
          <cell r="U222">
            <v>-5.8207660913467407E-11</v>
          </cell>
          <cell r="V222">
            <v>-5.8207660913467407E-11</v>
          </cell>
          <cell r="W222">
            <v>-3.637978807091713E-12</v>
          </cell>
          <cell r="X222">
            <v>0</v>
          </cell>
          <cell r="Z222">
            <v>-1.2293457984924316E-7</v>
          </cell>
        </row>
        <row r="224">
          <cell r="E224" t="str">
            <v>Secondary Maintained</v>
          </cell>
          <cell r="F224">
            <v>1162</v>
          </cell>
          <cell r="G224">
            <v>6620988</v>
          </cell>
          <cell r="H224">
            <v>158760.00000000003</v>
          </cell>
          <cell r="I224">
            <v>494258.37999999977</v>
          </cell>
          <cell r="J224">
            <v>280845.55956410698</v>
          </cell>
          <cell r="K224">
            <v>373718.34381092794</v>
          </cell>
          <cell r="L224">
            <v>119625.00000000007</v>
          </cell>
          <cell r="M224">
            <v>8048195.283375035</v>
          </cell>
          <cell r="N224">
            <v>145100</v>
          </cell>
          <cell r="O224">
            <v>0</v>
          </cell>
          <cell r="P224">
            <v>0</v>
          </cell>
          <cell r="Q224">
            <v>0</v>
          </cell>
          <cell r="R224">
            <v>0</v>
          </cell>
          <cell r="S224">
            <v>0</v>
          </cell>
          <cell r="T224">
            <v>105151.63514241431</v>
          </cell>
          <cell r="U224">
            <v>105151.63514241431</v>
          </cell>
          <cell r="V224">
            <v>582642.78975999996</v>
          </cell>
          <cell r="W224">
            <v>81000</v>
          </cell>
          <cell r="X224">
            <v>0</v>
          </cell>
          <cell r="Y224">
            <v>311220</v>
          </cell>
          <cell r="Z224">
            <v>9273309.7082774471</v>
          </cell>
        </row>
        <row r="225">
          <cell r="E225" t="str">
            <v>Secondary Academies</v>
          </cell>
          <cell r="F225">
            <v>29655</v>
          </cell>
          <cell r="G225">
            <v>168860290</v>
          </cell>
          <cell r="H225">
            <v>5127850.0000000009</v>
          </cell>
          <cell r="I225">
            <v>16074010.26</v>
          </cell>
          <cell r="J225">
            <v>11206033.165930215</v>
          </cell>
          <cell r="K225">
            <v>12539149.683617508</v>
          </cell>
          <cell r="L225">
            <v>1926769.6083557338</v>
          </cell>
          <cell r="M225">
            <v>215734102.71790347</v>
          </cell>
          <cell r="N225">
            <v>4077998.9262316702</v>
          </cell>
          <cell r="O225">
            <v>242862.78769339895</v>
          </cell>
          <cell r="P225">
            <v>244039.37535478405</v>
          </cell>
          <cell r="Q225">
            <v>244039.37535478405</v>
          </cell>
          <cell r="R225">
            <v>-43650.466112007503</v>
          </cell>
          <cell r="S225">
            <v>-98922.352981053991</v>
          </cell>
          <cell r="T225">
            <v>0</v>
          </cell>
          <cell r="U225">
            <v>0</v>
          </cell>
          <cell r="V225">
            <v>7897429.8968338352</v>
          </cell>
          <cell r="W225">
            <v>56386.413440467499</v>
          </cell>
          <cell r="X225">
            <v>0</v>
          </cell>
          <cell r="Y225">
            <v>1196394.5845105683</v>
          </cell>
          <cell r="Z225">
            <v>229350292.3489871</v>
          </cell>
        </row>
        <row r="226">
          <cell r="E226" t="str">
            <v>Secondary Total</v>
          </cell>
          <cell r="F226">
            <v>30817</v>
          </cell>
          <cell r="G226">
            <v>175481278</v>
          </cell>
          <cell r="H226">
            <v>5286610.0000000009</v>
          </cell>
          <cell r="I226">
            <v>16568268.639999999</v>
          </cell>
          <cell r="J226">
            <v>11486878.725494321</v>
          </cell>
          <cell r="K226">
            <v>12912868.027428435</v>
          </cell>
          <cell r="L226">
            <v>2046394.6083557338</v>
          </cell>
          <cell r="M226">
            <v>223782298.00127849</v>
          </cell>
          <cell r="N226">
            <v>4223098.9262316702</v>
          </cell>
          <cell r="O226">
            <v>242862.78769339895</v>
          </cell>
          <cell r="P226">
            <v>244039.37535478405</v>
          </cell>
          <cell r="Q226">
            <v>244039.37535478405</v>
          </cell>
          <cell r="R226">
            <v>-43650.466112007503</v>
          </cell>
          <cell r="S226">
            <v>-98922.352981053991</v>
          </cell>
          <cell r="T226">
            <v>105151.63514241431</v>
          </cell>
          <cell r="U226">
            <v>105151.63514241431</v>
          </cell>
          <cell r="V226">
            <v>8480072.6865938343</v>
          </cell>
          <cell r="W226">
            <v>137386.4134404675</v>
          </cell>
          <cell r="X226">
            <v>0</v>
          </cell>
          <cell r="Y226">
            <v>1507614.5845105683</v>
          </cell>
          <cell r="Z226">
            <v>238623602.05726454</v>
          </cell>
        </row>
        <row r="227">
          <cell r="F227">
            <v>0</v>
          </cell>
          <cell r="G227">
            <v>0</v>
          </cell>
          <cell r="H227">
            <v>0</v>
          </cell>
          <cell r="I227">
            <v>0</v>
          </cell>
          <cell r="J227">
            <v>-2.3865140974521637E-9</v>
          </cell>
          <cell r="K227">
            <v>0</v>
          </cell>
          <cell r="L227">
            <v>-7.2759576141834259E-11</v>
          </cell>
          <cell r="M227">
            <v>2.8870999813079834E-8</v>
          </cell>
          <cell r="N227">
            <v>-3.7834979593753815E-10</v>
          </cell>
          <cell r="O227">
            <v>-2.1827872842550278E-11</v>
          </cell>
          <cell r="P227">
            <v>0</v>
          </cell>
          <cell r="Q227">
            <v>0</v>
          </cell>
          <cell r="R227">
            <v>0</v>
          </cell>
          <cell r="S227">
            <v>0</v>
          </cell>
          <cell r="T227">
            <v>0</v>
          </cell>
          <cell r="U227">
            <v>0</v>
          </cell>
          <cell r="V227">
            <v>-6.9849193096160889E-10</v>
          </cell>
          <cell r="W227">
            <v>0</v>
          </cell>
          <cell r="X227">
            <v>0</v>
          </cell>
          <cell r="Z227">
            <v>-4.377216100692749E-8</v>
          </cell>
        </row>
        <row r="229">
          <cell r="E229" t="str">
            <v>Total Maintained</v>
          </cell>
          <cell r="F229">
            <v>19139</v>
          </cell>
          <cell r="G229">
            <v>75778507</v>
          </cell>
          <cell r="H229">
            <v>2154443.4000000004</v>
          </cell>
          <cell r="I229">
            <v>4874958.78</v>
          </cell>
          <cell r="J229">
            <v>3388586.9262633352</v>
          </cell>
          <cell r="K229">
            <v>6546632.6588545796</v>
          </cell>
          <cell r="L229">
            <v>1461615.5349833388</v>
          </cell>
          <cell r="M229">
            <v>94204744.300101265</v>
          </cell>
          <cell r="N229">
            <v>8235600</v>
          </cell>
          <cell r="O229">
            <v>163481.05576151502</v>
          </cell>
          <cell r="P229">
            <v>1912383.2670077549</v>
          </cell>
          <cell r="Q229">
            <v>1912383.2670077549</v>
          </cell>
          <cell r="R229">
            <v>-50241.354890065319</v>
          </cell>
          <cell r="S229">
            <v>-50241.354890065319</v>
          </cell>
          <cell r="T229">
            <v>253820.47240063112</v>
          </cell>
          <cell r="U229">
            <v>253820.47240063112</v>
          </cell>
          <cell r="V229">
            <v>793818.99739999999</v>
          </cell>
          <cell r="W229">
            <v>162000</v>
          </cell>
          <cell r="X229">
            <v>0</v>
          </cell>
          <cell r="Y229">
            <v>2047618.25</v>
          </cell>
          <cell r="Z229">
            <v>107723224.98778105</v>
          </cell>
        </row>
        <row r="230">
          <cell r="E230" t="str">
            <v>Total Academies</v>
          </cell>
          <cell r="F230">
            <v>55763</v>
          </cell>
          <cell r="G230">
            <v>269297766</v>
          </cell>
          <cell r="H230">
            <v>9962850.6999999993</v>
          </cell>
          <cell r="I230">
            <v>26697356.660000004</v>
          </cell>
          <cell r="J230">
            <v>19539042.81108404</v>
          </cell>
          <cell r="K230">
            <v>23695472.476168729</v>
          </cell>
          <cell r="L230">
            <v>4764433.4039213676</v>
          </cell>
          <cell r="M230">
            <v>353956922.05117416</v>
          </cell>
          <cell r="N230">
            <v>15681700</v>
          </cell>
          <cell r="O230">
            <v>810409.92452995689</v>
          </cell>
          <cell r="P230">
            <v>972226.06338152534</v>
          </cell>
          <cell r="Q230">
            <v>972226.06338152534</v>
          </cell>
          <cell r="R230">
            <v>-292381.73800096498</v>
          </cell>
          <cell r="S230">
            <v>-376327.09998532315</v>
          </cell>
          <cell r="T230">
            <v>173037.73207591375</v>
          </cell>
          <cell r="U230">
            <v>173037.73207591375</v>
          </cell>
          <cell r="V230">
            <v>8564047.6597300004</v>
          </cell>
          <cell r="W230">
            <v>216000</v>
          </cell>
          <cell r="X230">
            <v>18658.448598130821</v>
          </cell>
          <cell r="Y230">
            <v>1900987.4147000003</v>
          </cell>
          <cell r="Z230">
            <v>381917662.19420427</v>
          </cell>
        </row>
        <row r="231">
          <cell r="E231" t="str">
            <v>Total All Schools</v>
          </cell>
          <cell r="F231">
            <v>74902</v>
          </cell>
          <cell r="G231">
            <v>345076273</v>
          </cell>
          <cell r="H231">
            <v>12117294.100000001</v>
          </cell>
          <cell r="I231">
            <v>31572315.440000005</v>
          </cell>
          <cell r="J231">
            <v>22927629.737347372</v>
          </cell>
          <cell r="K231">
            <v>30242105.135023311</v>
          </cell>
          <cell r="L231">
            <v>6226048.9389047064</v>
          </cell>
          <cell r="M231">
            <v>448161666.35127538</v>
          </cell>
          <cell r="N231">
            <v>23917300.000000004</v>
          </cell>
          <cell r="O231">
            <v>973890.98029147182</v>
          </cell>
          <cell r="P231">
            <v>2884609.3303892803</v>
          </cell>
          <cell r="Q231">
            <v>2884609.3303892803</v>
          </cell>
          <cell r="R231">
            <v>-342623.0928910303</v>
          </cell>
          <cell r="S231">
            <v>-426568.45487538847</v>
          </cell>
          <cell r="T231">
            <v>426858.20447654487</v>
          </cell>
          <cell r="U231">
            <v>426858.20447654487</v>
          </cell>
          <cell r="V231">
            <v>9357866.6571299993</v>
          </cell>
          <cell r="W231">
            <v>378000</v>
          </cell>
          <cell r="X231">
            <v>18658.448598130821</v>
          </cell>
          <cell r="Y231">
            <v>3948605.6647000005</v>
          </cell>
          <cell r="Z231">
            <v>489640887.18198526</v>
          </cell>
        </row>
        <row r="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4">
          <cell r="G234" t="str">
            <v>£m</v>
          </cell>
        </row>
        <row r="235">
          <cell r="F235" t="str">
            <v>Min Fund</v>
          </cell>
          <cell r="G235">
            <v>0.2</v>
          </cell>
        </row>
        <row r="236">
          <cell r="F236" t="str">
            <v>MFG</v>
          </cell>
          <cell r="G236">
            <v>-0.7</v>
          </cell>
        </row>
        <row r="237">
          <cell r="F237" t="str">
            <v>AWPU</v>
          </cell>
          <cell r="G237">
            <v>24.5</v>
          </cell>
        </row>
        <row r="238">
          <cell r="F238" t="str">
            <v>SD</v>
          </cell>
          <cell r="G238">
            <v>8.4</v>
          </cell>
        </row>
        <row r="239">
          <cell r="F239" t="str">
            <v>Prior Att</v>
          </cell>
          <cell r="G239">
            <v>0.7</v>
          </cell>
        </row>
        <row r="240">
          <cell r="F240" t="str">
            <v>Lump Sum</v>
          </cell>
          <cell r="G240">
            <v>2</v>
          </cell>
        </row>
        <row r="241">
          <cell r="F241" t="str">
            <v>EAL/Mob</v>
          </cell>
          <cell r="G241">
            <v>0.6</v>
          </cell>
        </row>
        <row r="242">
          <cell r="G242">
            <v>35.700000000000003</v>
          </cell>
        </row>
      </sheetData>
      <sheetData sheetId="35">
        <row r="1">
          <cell r="C1" t="str">
            <v>Sheffield Indicative School Budget Shares 2025-26</v>
          </cell>
        </row>
        <row r="5">
          <cell r="E5" t="str">
            <v>2023-24 Pupil No.</v>
          </cell>
          <cell r="F5" t="str">
            <v>2024-25 Pupil No.</v>
          </cell>
          <cell r="G5" t="str">
            <v>Change in Funded Pupil No.</v>
          </cell>
          <cell r="I5" t="str">
            <v>2024-25</v>
          </cell>
          <cell r="O5" t="str">
            <v>2025-26</v>
          </cell>
        </row>
        <row r="6">
          <cell r="C6" t="str">
            <v>DfE</v>
          </cell>
          <cell r="D6" t="str">
            <v>School</v>
          </cell>
          <cell r="I6" t="str">
            <v>£ Budget Share</v>
          </cell>
          <cell r="J6" t="str">
            <v>£/Pupil</v>
          </cell>
          <cell r="K6" t="str">
            <v xml:space="preserve"> CSBG, TPAG &amp; TPECG24</v>
          </cell>
          <cell r="L6" t="str">
            <v>£/pupil</v>
          </cell>
          <cell r="M6" t="str">
            <v>£ Budget Share Incl. Grants</v>
          </cell>
          <cell r="N6" t="str">
            <v>£/pupil incl Gr</v>
          </cell>
          <cell r="O6" t="str">
            <v>£ Budget Share</v>
          </cell>
          <cell r="P6" t="str">
            <v>Budget Share</v>
          </cell>
          <cell r="T6" t="str">
            <v>Pupil Premium 24-25</v>
          </cell>
          <cell r="U6" t="str">
            <v>Est. Pupil Premium 25-26</v>
          </cell>
        </row>
        <row r="7">
          <cell r="P7" t="str">
            <v>£ / Pupil</v>
          </cell>
          <cell r="Q7" t="str">
            <v>£/pupil Change</v>
          </cell>
          <cell r="S7" t="str">
            <v xml:space="preserve">£ Cash Change   </v>
          </cell>
        </row>
        <row r="8">
          <cell r="C8" t="str">
            <v>dfe</v>
          </cell>
          <cell r="D8" t="str">
            <v>school</v>
          </cell>
          <cell r="E8" t="str">
            <v>1920pup</v>
          </cell>
          <cell r="F8" t="str">
            <v>2021pup</v>
          </cell>
          <cell r="G8" t="str">
            <v>chpup</v>
          </cell>
          <cell r="H8" t="str">
            <v>bl</v>
          </cell>
          <cell r="I8" t="str">
            <v>budsh1920</v>
          </cell>
          <cell r="J8" t="str">
            <v>1920£pup</v>
          </cell>
          <cell r="P8" t="str">
            <v>2021£pup</v>
          </cell>
          <cell r="Q8" t="str">
            <v>2021£pupch</v>
          </cell>
          <cell r="R8" t="str">
            <v>2021%£pupch</v>
          </cell>
          <cell r="S8" t="str">
            <v>2021cashch</v>
          </cell>
        </row>
        <row r="9">
          <cell r="C9">
            <v>2001</v>
          </cell>
          <cell r="D9" t="str">
            <v>Abbey Lane Primary School</v>
          </cell>
          <cell r="E9">
            <v>542</v>
          </cell>
          <cell r="F9">
            <v>534</v>
          </cell>
          <cell r="G9">
            <v>-8</v>
          </cell>
          <cell r="I9">
            <v>2550687.6</v>
          </cell>
          <cell r="J9">
            <v>4706.0656826568265</v>
          </cell>
          <cell r="K9">
            <v>138116</v>
          </cell>
          <cell r="L9">
            <v>254.82656826568265</v>
          </cell>
          <cell r="M9">
            <v>2688803.6</v>
          </cell>
          <cell r="N9">
            <v>4960.8922509225094</v>
          </cell>
          <cell r="O9">
            <v>2707667.9999999995</v>
          </cell>
          <cell r="P9">
            <v>5070.5393258426957</v>
          </cell>
          <cell r="Q9">
            <v>109.64707492018624</v>
          </cell>
          <cell r="R9">
            <v>2.1999999999999999E-2</v>
          </cell>
          <cell r="S9">
            <v>18864.399999999441</v>
          </cell>
          <cell r="T9">
            <v>120920</v>
          </cell>
          <cell r="U9">
            <v>119135.20295202952</v>
          </cell>
        </row>
        <row r="10">
          <cell r="C10">
            <v>2046</v>
          </cell>
          <cell r="D10" t="str">
            <v>Abbeyfield Primary Academy</v>
          </cell>
          <cell r="E10">
            <v>383</v>
          </cell>
          <cell r="F10">
            <v>392</v>
          </cell>
          <cell r="G10">
            <v>9</v>
          </cell>
          <cell r="I10">
            <v>2117520.3656122512</v>
          </cell>
          <cell r="J10">
            <v>5528.7738005541805</v>
          </cell>
          <cell r="K10">
            <v>121545</v>
          </cell>
          <cell r="L10">
            <v>317.34986945169715</v>
          </cell>
          <cell r="M10">
            <v>2239065.3656122512</v>
          </cell>
          <cell r="N10">
            <v>5846.123670005878</v>
          </cell>
          <cell r="O10">
            <v>2356498.2303805072</v>
          </cell>
          <cell r="P10">
            <v>6011.4750775012935</v>
          </cell>
          <cell r="Q10">
            <v>165.35140749541551</v>
          </cell>
          <cell r="R10">
            <v>2.8000000000000001E-2</v>
          </cell>
          <cell r="S10">
            <v>117432.86476825597</v>
          </cell>
          <cell r="T10">
            <v>264450</v>
          </cell>
          <cell r="U10">
            <v>270664.22976501303</v>
          </cell>
        </row>
        <row r="11">
          <cell r="C11">
            <v>2048</v>
          </cell>
          <cell r="D11" t="str">
            <v>Acres Hill Community Primary School</v>
          </cell>
          <cell r="E11">
            <v>204</v>
          </cell>
          <cell r="F11">
            <v>209</v>
          </cell>
          <cell r="G11">
            <v>5</v>
          </cell>
          <cell r="I11">
            <v>1218204.1506073608</v>
          </cell>
          <cell r="J11">
            <v>5971.5889735654937</v>
          </cell>
          <cell r="K11">
            <v>69293</v>
          </cell>
          <cell r="L11">
            <v>339.67156862745099</v>
          </cell>
          <cell r="M11">
            <v>1287497.1506073608</v>
          </cell>
          <cell r="N11">
            <v>6311.2605421929447</v>
          </cell>
          <cell r="O11">
            <v>1352728.0410634023</v>
          </cell>
          <cell r="P11">
            <v>6472.3829715952261</v>
          </cell>
          <cell r="Q11">
            <v>161.12242940228134</v>
          </cell>
          <cell r="R11">
            <v>2.5999999999999999E-2</v>
          </cell>
          <cell r="S11">
            <v>65230.890456041554</v>
          </cell>
          <cell r="T11">
            <v>142080</v>
          </cell>
          <cell r="U11">
            <v>145562.35294117648</v>
          </cell>
        </row>
        <row r="12">
          <cell r="C12">
            <v>2342</v>
          </cell>
          <cell r="D12" t="str">
            <v>Angram Bank Primary School</v>
          </cell>
          <cell r="E12">
            <v>185</v>
          </cell>
          <cell r="F12">
            <v>187</v>
          </cell>
          <cell r="G12">
            <v>2</v>
          </cell>
          <cell r="I12">
            <v>1031751.7606682839</v>
          </cell>
          <cell r="J12">
            <v>5577.0365441528857</v>
          </cell>
          <cell r="K12">
            <v>62263</v>
          </cell>
          <cell r="L12">
            <v>336.55675675675678</v>
          </cell>
          <cell r="M12">
            <v>1094014.7606682838</v>
          </cell>
          <cell r="N12">
            <v>5913.5933009096425</v>
          </cell>
          <cell r="O12">
            <v>1129768.8332142858</v>
          </cell>
          <cell r="P12">
            <v>6041.5445626432393</v>
          </cell>
          <cell r="Q12">
            <v>127.95126173359677</v>
          </cell>
          <cell r="R12">
            <v>2.1999999999999999E-2</v>
          </cell>
          <cell r="S12">
            <v>35754.072546001989</v>
          </cell>
          <cell r="T12">
            <v>130450</v>
          </cell>
          <cell r="U12">
            <v>131860.27027027027</v>
          </cell>
        </row>
        <row r="13">
          <cell r="C13">
            <v>2343</v>
          </cell>
          <cell r="D13" t="str">
            <v>Anns Grove Primary School</v>
          </cell>
          <cell r="E13">
            <v>354</v>
          </cell>
          <cell r="F13">
            <v>372</v>
          </cell>
          <cell r="G13">
            <v>18</v>
          </cell>
          <cell r="I13">
            <v>1904644.7139753455</v>
          </cell>
          <cell r="J13">
            <v>5380.3522993653824</v>
          </cell>
          <cell r="K13">
            <v>106720</v>
          </cell>
          <cell r="L13">
            <v>301.4689265536723</v>
          </cell>
          <cell r="M13">
            <v>2011364.7139753455</v>
          </cell>
          <cell r="N13">
            <v>5681.821225919055</v>
          </cell>
          <cell r="O13">
            <v>2096864.3066698455</v>
          </cell>
          <cell r="P13">
            <v>5636.7320071770037</v>
          </cell>
          <cell r="Q13">
            <v>-45.089218742051344</v>
          </cell>
          <cell r="R13">
            <v>-8.0000000000000002E-3</v>
          </cell>
          <cell r="S13">
            <v>85499.592694499996</v>
          </cell>
          <cell r="T13">
            <v>206650</v>
          </cell>
          <cell r="U13">
            <v>217157.62711864407</v>
          </cell>
        </row>
        <row r="14">
          <cell r="C14">
            <v>3429</v>
          </cell>
          <cell r="D14" t="str">
            <v>Arbourthorne Community Primary School</v>
          </cell>
          <cell r="E14">
            <v>417</v>
          </cell>
          <cell r="F14">
            <v>419</v>
          </cell>
          <cell r="G14">
            <v>2</v>
          </cell>
          <cell r="I14">
            <v>2560008.6426160424</v>
          </cell>
          <cell r="J14">
            <v>6139.1094547147304</v>
          </cell>
          <cell r="K14">
            <v>147211</v>
          </cell>
          <cell r="L14">
            <v>353.02398081534773</v>
          </cell>
          <cell r="M14">
            <v>2707219.6426160424</v>
          </cell>
          <cell r="N14">
            <v>6492.1334355300778</v>
          </cell>
          <cell r="O14">
            <v>2800249.8382535283</v>
          </cell>
          <cell r="P14">
            <v>6683.17383831391</v>
          </cell>
          <cell r="Q14">
            <v>191.04040278383218</v>
          </cell>
          <cell r="R14">
            <v>2.9000000000000001E-2</v>
          </cell>
          <cell r="S14">
            <v>93030.195637485944</v>
          </cell>
          <cell r="T14">
            <v>412060</v>
          </cell>
          <cell r="U14">
            <v>414036.30695443647</v>
          </cell>
        </row>
        <row r="15">
          <cell r="C15">
            <v>2340</v>
          </cell>
          <cell r="D15" t="str">
            <v>Athelstan Primary School</v>
          </cell>
          <cell r="E15">
            <v>618</v>
          </cell>
          <cell r="F15">
            <v>606</v>
          </cell>
          <cell r="G15">
            <v>-12</v>
          </cell>
          <cell r="I15">
            <v>3016403.9157069176</v>
          </cell>
          <cell r="J15">
            <v>4880.9124849626496</v>
          </cell>
          <cell r="K15">
            <v>177428</v>
          </cell>
          <cell r="L15">
            <v>287.10032362459549</v>
          </cell>
          <cell r="M15">
            <v>3193831.9157069176</v>
          </cell>
          <cell r="N15">
            <v>5168.0128085872457</v>
          </cell>
          <cell r="O15">
            <v>3202990.0100460202</v>
          </cell>
          <cell r="P15">
            <v>5285.4620627822114</v>
          </cell>
          <cell r="Q15">
            <v>117.44925419496576</v>
          </cell>
          <cell r="R15">
            <v>2.3E-2</v>
          </cell>
          <cell r="S15">
            <v>9158.0943391025066</v>
          </cell>
          <cell r="T15">
            <v>328270</v>
          </cell>
          <cell r="U15">
            <v>321895.82524271845</v>
          </cell>
        </row>
        <row r="16">
          <cell r="C16">
            <v>2281</v>
          </cell>
          <cell r="D16" t="str">
            <v>Ballifield Primary School</v>
          </cell>
          <cell r="E16">
            <v>414</v>
          </cell>
          <cell r="F16">
            <v>413</v>
          </cell>
          <cell r="G16">
            <v>-1</v>
          </cell>
          <cell r="I16">
            <v>1964810.5612318739</v>
          </cell>
          <cell r="J16">
            <v>4745.9192300286813</v>
          </cell>
          <cell r="K16">
            <v>109724</v>
          </cell>
          <cell r="L16">
            <v>265.03381642512079</v>
          </cell>
          <cell r="M16">
            <v>2074534.5612318739</v>
          </cell>
          <cell r="N16">
            <v>5010.953046453802</v>
          </cell>
          <cell r="O16">
            <v>2095726.2666098487</v>
          </cell>
          <cell r="P16">
            <v>5074.3977399754203</v>
          </cell>
          <cell r="Q16">
            <v>63.444693521618319</v>
          </cell>
          <cell r="R16">
            <v>1.2999999999999999E-2</v>
          </cell>
          <cell r="S16">
            <v>21191.70537797478</v>
          </cell>
          <cell r="T16">
            <v>114270</v>
          </cell>
          <cell r="U16">
            <v>113993.98550724638</v>
          </cell>
        </row>
        <row r="17">
          <cell r="C17">
            <v>2052</v>
          </cell>
          <cell r="D17" t="str">
            <v>Bankwood Community Primary School</v>
          </cell>
          <cell r="E17">
            <v>381</v>
          </cell>
          <cell r="F17">
            <v>366</v>
          </cell>
          <cell r="G17">
            <v>-15</v>
          </cell>
          <cell r="I17">
            <v>2340340.3528839606</v>
          </cell>
          <cell r="J17">
            <v>6142.6255981206314</v>
          </cell>
          <cell r="K17">
            <v>137099</v>
          </cell>
          <cell r="L17">
            <v>359.83989501312334</v>
          </cell>
          <cell r="M17">
            <v>2477439.3528839606</v>
          </cell>
          <cell r="N17">
            <v>6502.4654931337545</v>
          </cell>
          <cell r="O17">
            <v>2421253.9207875095</v>
          </cell>
          <cell r="P17">
            <v>6615.447871004124</v>
          </cell>
          <cell r="Q17">
            <v>112.98237787036942</v>
          </cell>
          <cell r="R17">
            <v>1.7000000000000001E-2</v>
          </cell>
          <cell r="S17">
            <v>-56185.432096451055</v>
          </cell>
          <cell r="T17">
            <v>379970</v>
          </cell>
          <cell r="U17">
            <v>365010.55118110235</v>
          </cell>
        </row>
        <row r="18">
          <cell r="C18">
            <v>2274</v>
          </cell>
          <cell r="D18" t="str">
            <v>Beck Primary School</v>
          </cell>
          <cell r="E18">
            <v>622</v>
          </cell>
          <cell r="F18">
            <v>612</v>
          </cell>
          <cell r="G18">
            <v>-10</v>
          </cell>
          <cell r="I18">
            <v>3439393.9188226885</v>
          </cell>
          <cell r="J18">
            <v>5529.5722167567337</v>
          </cell>
          <cell r="K18">
            <v>202720</v>
          </cell>
          <cell r="L18">
            <v>325.91639871382637</v>
          </cell>
          <cell r="M18">
            <v>3642113.9188226885</v>
          </cell>
          <cell r="N18">
            <v>5855.48861547056</v>
          </cell>
          <cell r="O18">
            <v>3681414.1935811276</v>
          </cell>
          <cell r="P18">
            <v>6015.382669250208</v>
          </cell>
          <cell r="Q18">
            <v>159.89405377964795</v>
          </cell>
          <cell r="R18">
            <v>2.7E-2</v>
          </cell>
          <cell r="S18">
            <v>39300.274758439045</v>
          </cell>
          <cell r="T18">
            <v>496110</v>
          </cell>
          <cell r="U18">
            <v>488133.95498392283</v>
          </cell>
        </row>
        <row r="19">
          <cell r="C19">
            <v>2241</v>
          </cell>
          <cell r="D19" t="str">
            <v>Beighton Nursery Infant School</v>
          </cell>
          <cell r="E19">
            <v>224</v>
          </cell>
          <cell r="F19">
            <v>219</v>
          </cell>
          <cell r="G19">
            <v>-5</v>
          </cell>
          <cell r="I19">
            <v>1104473.6886215475</v>
          </cell>
          <cell r="J19">
            <v>4930.6861099176231</v>
          </cell>
          <cell r="K19">
            <v>63238</v>
          </cell>
          <cell r="L19">
            <v>282.3125</v>
          </cell>
          <cell r="M19">
            <v>1167711.6886215475</v>
          </cell>
          <cell r="N19">
            <v>5212.9986099176231</v>
          </cell>
          <cell r="O19">
            <v>1160572.7592037546</v>
          </cell>
          <cell r="P19">
            <v>5299.4189917979666</v>
          </cell>
          <cell r="Q19">
            <v>86.420381880343484</v>
          </cell>
          <cell r="R19">
            <v>1.7000000000000001E-2</v>
          </cell>
          <cell r="S19">
            <v>-7138.9294177929405</v>
          </cell>
          <cell r="T19">
            <v>57720</v>
          </cell>
          <cell r="U19">
            <v>56431.607142857145</v>
          </cell>
        </row>
        <row r="20">
          <cell r="C20">
            <v>2353</v>
          </cell>
          <cell r="D20" t="str">
            <v>Birley Primary Academy</v>
          </cell>
          <cell r="E20">
            <v>527</v>
          </cell>
          <cell r="F20">
            <v>510</v>
          </cell>
          <cell r="G20">
            <v>-17</v>
          </cell>
          <cell r="I20">
            <v>2451572.399973081</v>
          </cell>
          <cell r="J20">
            <v>4651.9400378995842</v>
          </cell>
          <cell r="K20">
            <v>148645</v>
          </cell>
          <cell r="L20">
            <v>282.05882352941177</v>
          </cell>
          <cell r="M20">
            <v>2600217.399973081</v>
          </cell>
          <cell r="N20">
            <v>4933.998861428996</v>
          </cell>
          <cell r="O20">
            <v>2612223.9493740788</v>
          </cell>
          <cell r="P20">
            <v>5122.0077438707431</v>
          </cell>
          <cell r="Q20">
            <v>188.00888244174712</v>
          </cell>
          <cell r="R20">
            <v>3.7999999999999999E-2</v>
          </cell>
          <cell r="S20">
            <v>12006.549400997814</v>
          </cell>
          <cell r="T20">
            <v>223430</v>
          </cell>
          <cell r="U20">
            <v>216222.5806451613</v>
          </cell>
        </row>
        <row r="21">
          <cell r="C21">
            <v>2323</v>
          </cell>
          <cell r="D21" t="str">
            <v>Birley Spa Primary Academy</v>
          </cell>
          <cell r="E21">
            <v>318</v>
          </cell>
          <cell r="F21">
            <v>293</v>
          </cell>
          <cell r="G21">
            <v>-25</v>
          </cell>
          <cell r="I21">
            <v>1656275.2296701258</v>
          </cell>
          <cell r="J21">
            <v>5208.4126719186343</v>
          </cell>
          <cell r="K21">
            <v>98488</v>
          </cell>
          <cell r="L21">
            <v>309.71069182389937</v>
          </cell>
          <cell r="M21">
            <v>1754763.2296701258</v>
          </cell>
          <cell r="N21">
            <v>5518.1233637425339</v>
          </cell>
          <cell r="O21">
            <v>1673241.8750518186</v>
          </cell>
          <cell r="P21">
            <v>5710.7231230437492</v>
          </cell>
          <cell r="Q21">
            <v>192.59975930121527</v>
          </cell>
          <cell r="R21">
            <v>3.5000000000000003E-2</v>
          </cell>
          <cell r="S21">
            <v>-81521.354618307203</v>
          </cell>
          <cell r="T21">
            <v>185310</v>
          </cell>
          <cell r="U21">
            <v>170741.60377358491</v>
          </cell>
        </row>
        <row r="22">
          <cell r="C22">
            <v>2328</v>
          </cell>
          <cell r="D22" t="str">
            <v>Bradfield Dungworth Primary School</v>
          </cell>
          <cell r="E22">
            <v>133</v>
          </cell>
          <cell r="F22">
            <v>131</v>
          </cell>
          <cell r="G22">
            <v>-2</v>
          </cell>
          <cell r="I22">
            <v>675104.23775850621</v>
          </cell>
          <cell r="J22">
            <v>5075.9717124699719</v>
          </cell>
          <cell r="K22">
            <v>38027</v>
          </cell>
          <cell r="L22">
            <v>285.91729323308272</v>
          </cell>
          <cell r="M22">
            <v>713131.23775850621</v>
          </cell>
          <cell r="N22">
            <v>5361.889005703054</v>
          </cell>
          <cell r="O22">
            <v>715683.77440350736</v>
          </cell>
          <cell r="P22">
            <v>5463.2349191107432</v>
          </cell>
          <cell r="Q22">
            <v>101.3459134076893</v>
          </cell>
          <cell r="R22">
            <v>1.9E-2</v>
          </cell>
          <cell r="S22">
            <v>2552.5366450011497</v>
          </cell>
          <cell r="T22">
            <v>21710</v>
          </cell>
          <cell r="U22">
            <v>21383.533834586466</v>
          </cell>
        </row>
        <row r="23">
          <cell r="C23">
            <v>2233</v>
          </cell>
          <cell r="D23" t="str">
            <v>Bradway Primary School</v>
          </cell>
          <cell r="E23">
            <v>407</v>
          </cell>
          <cell r="F23">
            <v>404</v>
          </cell>
          <cell r="G23">
            <v>-3</v>
          </cell>
          <cell r="I23">
            <v>1903149.9999999995</v>
          </cell>
          <cell r="J23">
            <v>4676.0442260442251</v>
          </cell>
          <cell r="K23">
            <v>106917</v>
          </cell>
          <cell r="L23">
            <v>262.69533169533167</v>
          </cell>
          <cell r="M23">
            <v>2010066.9999999995</v>
          </cell>
          <cell r="N23">
            <v>4938.7395577395564</v>
          </cell>
          <cell r="O23">
            <v>2031576.9999999998</v>
          </cell>
          <cell r="P23">
            <v>5028.6559405940588</v>
          </cell>
          <cell r="Q23">
            <v>89.916382854502444</v>
          </cell>
          <cell r="R23">
            <v>1.7999999999999999E-2</v>
          </cell>
          <cell r="S23">
            <v>21510.000000000233</v>
          </cell>
          <cell r="T23">
            <v>127380</v>
          </cell>
          <cell r="U23">
            <v>126441.08108108108</v>
          </cell>
        </row>
        <row r="24">
          <cell r="C24">
            <v>2014</v>
          </cell>
          <cell r="D24" t="str">
            <v>Brightside Nursery and Infant School</v>
          </cell>
          <cell r="E24">
            <v>174</v>
          </cell>
          <cell r="F24">
            <v>169</v>
          </cell>
          <cell r="G24">
            <v>-5</v>
          </cell>
          <cell r="I24">
            <v>1035188.9440849883</v>
          </cell>
          <cell r="J24">
            <v>5949.3617476148756</v>
          </cell>
          <cell r="K24">
            <v>55784</v>
          </cell>
          <cell r="L24">
            <v>320.59770114942529</v>
          </cell>
          <cell r="M24">
            <v>1090972.9440849884</v>
          </cell>
          <cell r="N24">
            <v>6269.9594487643017</v>
          </cell>
          <cell r="O24">
            <v>1091954.7945343836</v>
          </cell>
          <cell r="P24">
            <v>6461.2709735762346</v>
          </cell>
          <cell r="Q24">
            <v>191.31152481193294</v>
          </cell>
          <cell r="R24">
            <v>3.1E-2</v>
          </cell>
          <cell r="S24">
            <v>981.85044939513318</v>
          </cell>
          <cell r="T24">
            <v>94640</v>
          </cell>
          <cell r="U24">
            <v>91920.459770114947</v>
          </cell>
        </row>
        <row r="25">
          <cell r="C25">
            <v>2246</v>
          </cell>
          <cell r="D25" t="str">
            <v>Brook House Junior</v>
          </cell>
          <cell r="E25">
            <v>331</v>
          </cell>
          <cell r="F25">
            <v>324</v>
          </cell>
          <cell r="G25">
            <v>-7</v>
          </cell>
          <cell r="I25">
            <v>1541988.7918746066</v>
          </cell>
          <cell r="J25">
            <v>4658.5764104973014</v>
          </cell>
          <cell r="K25">
            <v>90165</v>
          </cell>
          <cell r="L25">
            <v>272.40181268882174</v>
          </cell>
          <cell r="M25">
            <v>1632153.7918746066</v>
          </cell>
          <cell r="N25">
            <v>4930.9782231861227</v>
          </cell>
          <cell r="O25">
            <v>1616921.5223658106</v>
          </cell>
          <cell r="P25">
            <v>4990.4985258204033</v>
          </cell>
          <cell r="Q25">
            <v>59.520302634280597</v>
          </cell>
          <cell r="R25">
            <v>1.2E-2</v>
          </cell>
          <cell r="S25">
            <v>-15232.269508796046</v>
          </cell>
          <cell r="T25">
            <v>92440</v>
          </cell>
          <cell r="U25">
            <v>90485.075528700909</v>
          </cell>
        </row>
        <row r="26">
          <cell r="C26">
            <v>5204</v>
          </cell>
          <cell r="D26" t="str">
            <v>Broomhill Infant School</v>
          </cell>
          <cell r="E26">
            <v>111</v>
          </cell>
          <cell r="F26">
            <v>109</v>
          </cell>
          <cell r="G26">
            <v>-2</v>
          </cell>
          <cell r="I26">
            <v>639452.05162957986</v>
          </cell>
          <cell r="J26">
            <v>5760.8292939601788</v>
          </cell>
          <cell r="K26">
            <v>34363</v>
          </cell>
          <cell r="L26">
            <v>309.5765765765766</v>
          </cell>
          <cell r="M26">
            <v>673815.05162957986</v>
          </cell>
          <cell r="N26">
            <v>6070.4058705367552</v>
          </cell>
          <cell r="O26">
            <v>670211.98453185661</v>
          </cell>
          <cell r="P26">
            <v>6148.7338030445562</v>
          </cell>
          <cell r="Q26">
            <v>78.327932507801052</v>
          </cell>
          <cell r="R26">
            <v>1.2999999999999999E-2</v>
          </cell>
          <cell r="S26">
            <v>-3603.0670977232512</v>
          </cell>
          <cell r="T26">
            <v>27340</v>
          </cell>
          <cell r="U26">
            <v>26847.387387387389</v>
          </cell>
        </row>
        <row r="27">
          <cell r="C27">
            <v>2325</v>
          </cell>
          <cell r="D27" t="str">
            <v>Brunswick Community Primary School</v>
          </cell>
          <cell r="E27">
            <v>415</v>
          </cell>
          <cell r="F27">
            <v>415</v>
          </cell>
          <cell r="G27">
            <v>0</v>
          </cell>
          <cell r="I27">
            <v>2090193.8548283994</v>
          </cell>
          <cell r="J27">
            <v>5036.6116983816855</v>
          </cell>
          <cell r="K27">
            <v>122345</v>
          </cell>
          <cell r="L27">
            <v>294.80722891566268</v>
          </cell>
          <cell r="M27">
            <v>2212538.8548283996</v>
          </cell>
          <cell r="N27">
            <v>5331.4189272973481</v>
          </cell>
          <cell r="O27">
            <v>2272541.6363236727</v>
          </cell>
          <cell r="P27">
            <v>5476.0039429486087</v>
          </cell>
          <cell r="Q27">
            <v>144.58501565126062</v>
          </cell>
          <cell r="R27">
            <v>2.7E-2</v>
          </cell>
          <cell r="S27">
            <v>60002.781495273113</v>
          </cell>
          <cell r="T27">
            <v>239080</v>
          </cell>
          <cell r="U27">
            <v>239080</v>
          </cell>
        </row>
        <row r="28">
          <cell r="C28">
            <v>2095</v>
          </cell>
          <cell r="D28" t="str">
            <v>Byron Wood Primary Academy</v>
          </cell>
          <cell r="E28">
            <v>393</v>
          </cell>
          <cell r="F28">
            <v>403</v>
          </cell>
          <cell r="G28">
            <v>10</v>
          </cell>
          <cell r="I28">
            <v>2208555.3032553857</v>
          </cell>
          <cell r="J28">
            <v>5619.7335960696837</v>
          </cell>
          <cell r="K28">
            <v>127247</v>
          </cell>
          <cell r="L28">
            <v>323.78371501272267</v>
          </cell>
          <cell r="M28">
            <v>2335802.3032553857</v>
          </cell>
          <cell r="N28">
            <v>5943.5173110824062</v>
          </cell>
          <cell r="O28">
            <v>2471759.7053747694</v>
          </cell>
          <cell r="P28">
            <v>6133.3987726421074</v>
          </cell>
          <cell r="Q28">
            <v>189.88146155970117</v>
          </cell>
          <cell r="R28">
            <v>3.2000000000000001E-2</v>
          </cell>
          <cell r="S28">
            <v>135957.40211938368</v>
          </cell>
          <cell r="T28">
            <v>284860</v>
          </cell>
          <cell r="U28">
            <v>292108.34605597967</v>
          </cell>
        </row>
        <row r="29">
          <cell r="C29">
            <v>2344</v>
          </cell>
          <cell r="D29" t="str">
            <v>Carfield Primary School</v>
          </cell>
          <cell r="E29">
            <v>559</v>
          </cell>
          <cell r="F29">
            <v>536</v>
          </cell>
          <cell r="G29">
            <v>-23</v>
          </cell>
          <cell r="I29">
            <v>2687045.0726171015</v>
          </cell>
          <cell r="J29">
            <v>4806.8784841093047</v>
          </cell>
          <cell r="K29">
            <v>152265</v>
          </cell>
          <cell r="L29">
            <v>272.38819320214668</v>
          </cell>
          <cell r="M29">
            <v>2839310.0726171015</v>
          </cell>
          <cell r="N29">
            <v>5079.2666773114515</v>
          </cell>
          <cell r="O29">
            <v>2784310.4938161867</v>
          </cell>
          <cell r="P29">
            <v>5194.6091302540799</v>
          </cell>
          <cell r="Q29">
            <v>115.34245294262837</v>
          </cell>
          <cell r="R29">
            <v>2.3E-2</v>
          </cell>
          <cell r="S29">
            <v>-54999.578800914809</v>
          </cell>
          <cell r="T29">
            <v>202270</v>
          </cell>
          <cell r="U29">
            <v>193947.62075134169</v>
          </cell>
        </row>
        <row r="30">
          <cell r="C30">
            <v>2023</v>
          </cell>
          <cell r="D30" t="str">
            <v>Carter Knowle Junior School</v>
          </cell>
          <cell r="E30">
            <v>235</v>
          </cell>
          <cell r="F30">
            <v>235</v>
          </cell>
          <cell r="G30">
            <v>0</v>
          </cell>
          <cell r="I30">
            <v>1114155.7778300897</v>
          </cell>
          <cell r="J30">
            <v>4741.0884162982538</v>
          </cell>
          <cell r="K30">
            <v>65205</v>
          </cell>
          <cell r="L30">
            <v>277.468085106383</v>
          </cell>
          <cell r="M30">
            <v>1179360.7778300897</v>
          </cell>
          <cell r="N30">
            <v>5018.5565014046369</v>
          </cell>
          <cell r="O30">
            <v>1191847.0591909392</v>
          </cell>
          <cell r="P30">
            <v>5071.6896135784646</v>
          </cell>
          <cell r="Q30">
            <v>53.133112173827612</v>
          </cell>
          <cell r="R30">
            <v>1.0999999999999999E-2</v>
          </cell>
          <cell r="S30">
            <v>12486.281360849505</v>
          </cell>
          <cell r="T30">
            <v>58810</v>
          </cell>
          <cell r="U30">
            <v>58810</v>
          </cell>
        </row>
        <row r="31">
          <cell r="C31">
            <v>2354</v>
          </cell>
          <cell r="D31" t="str">
            <v>Charnock Hall Primary Academy</v>
          </cell>
          <cell r="E31">
            <v>394</v>
          </cell>
          <cell r="F31">
            <v>400</v>
          </cell>
          <cell r="G31">
            <v>6</v>
          </cell>
          <cell r="I31">
            <v>1855288.3214980811</v>
          </cell>
          <cell r="J31">
            <v>4708.8536078631496</v>
          </cell>
          <cell r="K31">
            <v>107908</v>
          </cell>
          <cell r="L31">
            <v>273.87817258883251</v>
          </cell>
          <cell r="M31">
            <v>1963196.3214980811</v>
          </cell>
          <cell r="N31">
            <v>4982.7317804519826</v>
          </cell>
          <cell r="O31">
            <v>2013716.2864863235</v>
          </cell>
          <cell r="P31">
            <v>5034.290716215809</v>
          </cell>
          <cell r="Q31">
            <v>51.558935763826412</v>
          </cell>
          <cell r="R31">
            <v>0.01</v>
          </cell>
          <cell r="S31">
            <v>50519.964988242369</v>
          </cell>
          <cell r="T31">
            <v>138650</v>
          </cell>
          <cell r="U31">
            <v>140761.42131979697</v>
          </cell>
        </row>
        <row r="32">
          <cell r="C32">
            <v>5200</v>
          </cell>
          <cell r="D32" t="str">
            <v>Clifford All Saints CofE Primary School</v>
          </cell>
          <cell r="E32">
            <v>181</v>
          </cell>
          <cell r="F32">
            <v>159</v>
          </cell>
          <cell r="G32">
            <v>-22</v>
          </cell>
          <cell r="I32">
            <v>955563.37730665109</v>
          </cell>
          <cell r="J32">
            <v>5279.3556757273545</v>
          </cell>
          <cell r="K32">
            <v>49755</v>
          </cell>
          <cell r="L32">
            <v>274.88950276243094</v>
          </cell>
          <cell r="M32">
            <v>1005318.3773066511</v>
          </cell>
          <cell r="N32">
            <v>5554.2451784897848</v>
          </cell>
          <cell r="O32">
            <v>906496.30487043492</v>
          </cell>
          <cell r="P32">
            <v>5701.2346218266348</v>
          </cell>
          <cell r="Q32">
            <v>146.98944333684994</v>
          </cell>
          <cell r="R32">
            <v>2.5999999999999999E-2</v>
          </cell>
          <cell r="S32">
            <v>-98822.072436216171</v>
          </cell>
          <cell r="T32">
            <v>35440</v>
          </cell>
          <cell r="U32">
            <v>31132.375690607736</v>
          </cell>
        </row>
        <row r="33">
          <cell r="C33">
            <v>2312</v>
          </cell>
          <cell r="D33" t="str">
            <v>Coit Primary School</v>
          </cell>
          <cell r="E33">
            <v>205</v>
          </cell>
          <cell r="F33">
            <v>206</v>
          </cell>
          <cell r="G33">
            <v>1</v>
          </cell>
          <cell r="I33">
            <v>995178.74605110788</v>
          </cell>
          <cell r="J33">
            <v>4854.5304685419896</v>
          </cell>
          <cell r="K33">
            <v>57123</v>
          </cell>
          <cell r="L33">
            <v>278.64878048780486</v>
          </cell>
          <cell r="M33">
            <v>1052301.746051108</v>
          </cell>
          <cell r="N33">
            <v>5133.1792490297948</v>
          </cell>
          <cell r="O33">
            <v>1065878.4494053442</v>
          </cell>
          <cell r="P33">
            <v>5174.1672301230301</v>
          </cell>
          <cell r="Q33">
            <v>40.987981093235248</v>
          </cell>
          <cell r="R33">
            <v>8.0000000000000002E-3</v>
          </cell>
          <cell r="S33">
            <v>13576.703354236204</v>
          </cell>
          <cell r="T33">
            <v>48010</v>
          </cell>
          <cell r="U33">
            <v>48244.195121951219</v>
          </cell>
        </row>
        <row r="34">
          <cell r="C34">
            <v>2026</v>
          </cell>
          <cell r="D34" t="str">
            <v>Concord Junior Academy</v>
          </cell>
          <cell r="E34">
            <v>189</v>
          </cell>
          <cell r="F34">
            <v>179</v>
          </cell>
          <cell r="G34">
            <v>-10</v>
          </cell>
          <cell r="I34">
            <v>1101060.7867052904</v>
          </cell>
          <cell r="J34">
            <v>5825.7184481761396</v>
          </cell>
          <cell r="K34">
            <v>65559</v>
          </cell>
          <cell r="L34">
            <v>346.87301587301585</v>
          </cell>
          <cell r="M34">
            <v>1166619.7867052904</v>
          </cell>
          <cell r="N34">
            <v>6172.5914640491555</v>
          </cell>
          <cell r="O34">
            <v>1123904.490754717</v>
          </cell>
          <cell r="P34">
            <v>6278.7960377358495</v>
          </cell>
          <cell r="Q34">
            <v>106.20457368669395</v>
          </cell>
          <cell r="R34">
            <v>1.7000000000000001E-2</v>
          </cell>
          <cell r="S34">
            <v>-42715.295950573403</v>
          </cell>
          <cell r="T34">
            <v>133200</v>
          </cell>
          <cell r="U34">
            <v>126152.38095238095</v>
          </cell>
        </row>
        <row r="35">
          <cell r="C35">
            <v>3422</v>
          </cell>
          <cell r="D35" t="str">
            <v>Deepcar St John's Church of England Junior School</v>
          </cell>
          <cell r="E35">
            <v>177</v>
          </cell>
          <cell r="F35">
            <v>175</v>
          </cell>
          <cell r="G35">
            <v>-2</v>
          </cell>
          <cell r="I35">
            <v>894949.47456553357</v>
          </cell>
          <cell r="J35">
            <v>5056.2117207092297</v>
          </cell>
          <cell r="K35">
            <v>53415</v>
          </cell>
          <cell r="L35">
            <v>301.77966101694915</v>
          </cell>
          <cell r="M35">
            <v>948364.47456553357</v>
          </cell>
          <cell r="N35">
            <v>5357.9913817261786</v>
          </cell>
          <cell r="O35">
            <v>953653.89769934386</v>
          </cell>
          <cell r="P35">
            <v>5449.450843996251</v>
          </cell>
          <cell r="Q35">
            <v>91.459462270072436</v>
          </cell>
          <cell r="R35">
            <v>1.7000000000000001E-2</v>
          </cell>
          <cell r="S35">
            <v>5289.4231338102836</v>
          </cell>
          <cell r="T35">
            <v>60680</v>
          </cell>
          <cell r="U35">
            <v>59994.350282485873</v>
          </cell>
        </row>
        <row r="36">
          <cell r="C36">
            <v>2283</v>
          </cell>
          <cell r="D36" t="str">
            <v>Dobcroft Infant School</v>
          </cell>
          <cell r="E36">
            <v>267</v>
          </cell>
          <cell r="F36">
            <v>266</v>
          </cell>
          <cell r="G36">
            <v>-1</v>
          </cell>
          <cell r="I36">
            <v>1254165.2570336349</v>
          </cell>
          <cell r="J36">
            <v>4697.248153684026</v>
          </cell>
          <cell r="K36">
            <v>65629</v>
          </cell>
          <cell r="L36">
            <v>245.80149812734084</v>
          </cell>
          <cell r="M36">
            <v>1319794.2570336349</v>
          </cell>
          <cell r="N36">
            <v>4943.0496518113669</v>
          </cell>
          <cell r="O36">
            <v>1342731.04</v>
          </cell>
          <cell r="P36">
            <v>5047.8610526315788</v>
          </cell>
          <cell r="Q36">
            <v>104.81140082021193</v>
          </cell>
          <cell r="R36">
            <v>2.1000000000000001E-2</v>
          </cell>
          <cell r="S36">
            <v>22936.782966365106</v>
          </cell>
          <cell r="T36">
            <v>16540</v>
          </cell>
          <cell r="U36">
            <v>16478.052434456928</v>
          </cell>
        </row>
        <row r="37">
          <cell r="C37">
            <v>2239</v>
          </cell>
          <cell r="D37" t="str">
            <v>Dobcroft Junior School</v>
          </cell>
          <cell r="E37">
            <v>380</v>
          </cell>
          <cell r="F37">
            <v>379</v>
          </cell>
          <cell r="G37">
            <v>-1</v>
          </cell>
          <cell r="I37">
            <v>1768573.12</v>
          </cell>
          <cell r="J37">
            <v>4654.1397894736847</v>
          </cell>
          <cell r="K37">
            <v>92142</v>
          </cell>
          <cell r="L37">
            <v>242.47894736842105</v>
          </cell>
          <cell r="M37">
            <v>1860715.12</v>
          </cell>
          <cell r="N37">
            <v>4896.6187368421051</v>
          </cell>
          <cell r="O37">
            <v>1895831.96</v>
          </cell>
          <cell r="P37">
            <v>5002.1951451187333</v>
          </cell>
          <cell r="Q37">
            <v>105.57640827662817</v>
          </cell>
          <cell r="R37">
            <v>2.1999999999999999E-2</v>
          </cell>
          <cell r="S37">
            <v>35116.839999999851</v>
          </cell>
          <cell r="T37">
            <v>38690</v>
          </cell>
          <cell r="U37">
            <v>38588.184210526313</v>
          </cell>
        </row>
        <row r="38">
          <cell r="C38">
            <v>2364</v>
          </cell>
          <cell r="D38" t="str">
            <v>Dore Primary School</v>
          </cell>
          <cell r="E38">
            <v>449</v>
          </cell>
          <cell r="F38">
            <v>449</v>
          </cell>
          <cell r="G38">
            <v>0</v>
          </cell>
          <cell r="I38">
            <v>2104962</v>
          </cell>
          <cell r="J38">
            <v>4688.1113585746107</v>
          </cell>
          <cell r="K38">
            <v>110035</v>
          </cell>
          <cell r="L38">
            <v>245.06681514476614</v>
          </cell>
          <cell r="M38">
            <v>2214997</v>
          </cell>
          <cell r="N38">
            <v>4933.178173719376</v>
          </cell>
          <cell r="O38">
            <v>2262196</v>
          </cell>
          <cell r="P38">
            <v>5038.2984409799556</v>
          </cell>
          <cell r="Q38">
            <v>105.12026726057957</v>
          </cell>
          <cell r="R38">
            <v>2.1000000000000001E-2</v>
          </cell>
          <cell r="S38">
            <v>47199</v>
          </cell>
          <cell r="T38">
            <v>64190</v>
          </cell>
          <cell r="U38">
            <v>64190</v>
          </cell>
        </row>
        <row r="39">
          <cell r="C39">
            <v>2016</v>
          </cell>
          <cell r="D39" t="str">
            <v>E-ACT Pathways Academy</v>
          </cell>
          <cell r="E39">
            <v>366</v>
          </cell>
          <cell r="F39">
            <v>369</v>
          </cell>
          <cell r="G39">
            <v>3</v>
          </cell>
          <cell r="I39">
            <v>2125419.0496022124</v>
          </cell>
          <cell r="J39">
            <v>5807.1558732300882</v>
          </cell>
          <cell r="K39">
            <v>127512</v>
          </cell>
          <cell r="L39">
            <v>348.39344262295083</v>
          </cell>
          <cell r="M39">
            <v>2252931.0496022124</v>
          </cell>
          <cell r="N39">
            <v>6155.5493158530389</v>
          </cell>
          <cell r="O39">
            <v>2336193.3954258459</v>
          </cell>
          <cell r="P39">
            <v>6331.1474130781735</v>
          </cell>
          <cell r="Q39">
            <v>175.59809722513455</v>
          </cell>
          <cell r="R39">
            <v>2.9000000000000001E-2</v>
          </cell>
          <cell r="S39">
            <v>83262.345823633485</v>
          </cell>
          <cell r="T39">
            <v>345380</v>
          </cell>
          <cell r="U39">
            <v>348210.98360655736</v>
          </cell>
        </row>
        <row r="40">
          <cell r="C40">
            <v>2206</v>
          </cell>
          <cell r="D40" t="str">
            <v>Ecclesall Primary School</v>
          </cell>
          <cell r="E40">
            <v>619</v>
          </cell>
          <cell r="F40">
            <v>629</v>
          </cell>
          <cell r="G40">
            <v>10</v>
          </cell>
          <cell r="I40">
            <v>2933462</v>
          </cell>
          <cell r="J40">
            <v>4739.0339256865909</v>
          </cell>
          <cell r="K40">
            <v>146057</v>
          </cell>
          <cell r="L40">
            <v>235.95638126009692</v>
          </cell>
          <cell r="M40">
            <v>3079519</v>
          </cell>
          <cell r="N40">
            <v>4974.9903069466882</v>
          </cell>
          <cell r="O40">
            <v>3210061.0000000014</v>
          </cell>
          <cell r="P40">
            <v>5103.4356120826733</v>
          </cell>
          <cell r="Q40">
            <v>128.44530513598511</v>
          </cell>
          <cell r="R40">
            <v>2.5999999999999999E-2</v>
          </cell>
          <cell r="S40">
            <v>130542.0000000014</v>
          </cell>
          <cell r="T40">
            <v>59460</v>
          </cell>
          <cell r="U40">
            <v>60420.581583198706</v>
          </cell>
        </row>
        <row r="41">
          <cell r="C41">
            <v>2080</v>
          </cell>
          <cell r="D41" t="str">
            <v>Ecclesfield Primary School</v>
          </cell>
          <cell r="E41">
            <v>396</v>
          </cell>
          <cell r="F41">
            <v>405</v>
          </cell>
          <cell r="G41">
            <v>9</v>
          </cell>
          <cell r="I41">
            <v>1969026.589666293</v>
          </cell>
          <cell r="J41">
            <v>4972.2893678441742</v>
          </cell>
          <cell r="K41">
            <v>114914</v>
          </cell>
          <cell r="L41">
            <v>290.18686868686871</v>
          </cell>
          <cell r="M41">
            <v>2083940.589666293</v>
          </cell>
          <cell r="N41">
            <v>5262.4762365310426</v>
          </cell>
          <cell r="O41">
            <v>2185553.3889520951</v>
          </cell>
          <cell r="P41">
            <v>5396.4281208693701</v>
          </cell>
          <cell r="Q41">
            <v>133.95188433832755</v>
          </cell>
          <cell r="R41">
            <v>2.5000000000000001E-2</v>
          </cell>
          <cell r="S41">
            <v>101612.79928580206</v>
          </cell>
          <cell r="T41">
            <v>192220</v>
          </cell>
          <cell r="U41">
            <v>196588.63636363635</v>
          </cell>
        </row>
        <row r="42">
          <cell r="C42">
            <v>2024</v>
          </cell>
          <cell r="D42" t="str">
            <v>Emmanuel Anglican/Methodist Junior School</v>
          </cell>
          <cell r="E42">
            <v>164</v>
          </cell>
          <cell r="F42">
            <v>158</v>
          </cell>
          <cell r="G42">
            <v>-6</v>
          </cell>
          <cell r="I42">
            <v>911344.07019428047</v>
          </cell>
          <cell r="J42">
            <v>5556.9760377700031</v>
          </cell>
          <cell r="K42">
            <v>56286</v>
          </cell>
          <cell r="L42">
            <v>343.20731707317071</v>
          </cell>
          <cell r="M42">
            <v>967630.07019428047</v>
          </cell>
          <cell r="N42">
            <v>5900.1833548431732</v>
          </cell>
          <cell r="O42">
            <v>964849.70746845857</v>
          </cell>
          <cell r="P42">
            <v>6106.6437181548008</v>
          </cell>
          <cell r="Q42">
            <v>206.46036331162759</v>
          </cell>
          <cell r="R42">
            <v>3.5000000000000003E-2</v>
          </cell>
          <cell r="S42">
            <v>-2780.3627258219058</v>
          </cell>
          <cell r="T42">
            <v>103940</v>
          </cell>
          <cell r="U42">
            <v>100137.31707317074</v>
          </cell>
        </row>
        <row r="43">
          <cell r="C43">
            <v>2028</v>
          </cell>
          <cell r="D43" t="str">
            <v>Emmaus Catholic and CofE Primary School</v>
          </cell>
          <cell r="E43">
            <v>292</v>
          </cell>
          <cell r="F43">
            <v>307</v>
          </cell>
          <cell r="G43">
            <v>15</v>
          </cell>
          <cell r="I43">
            <v>1670366.2488605152</v>
          </cell>
          <cell r="J43">
            <v>5720.4323591113534</v>
          </cell>
          <cell r="K43">
            <v>95570</v>
          </cell>
          <cell r="L43">
            <v>327.29452054794518</v>
          </cell>
          <cell r="M43">
            <v>1765936.2488605152</v>
          </cell>
          <cell r="N43">
            <v>6047.7268796592989</v>
          </cell>
          <cell r="O43">
            <v>1884662.6005610146</v>
          </cell>
          <cell r="P43">
            <v>6138.9661256059107</v>
          </cell>
          <cell r="Q43">
            <v>91.239245946611845</v>
          </cell>
          <cell r="R43">
            <v>1.4999999999999999E-2</v>
          </cell>
          <cell r="S43">
            <v>118726.35170049942</v>
          </cell>
          <cell r="T43">
            <v>210820</v>
          </cell>
          <cell r="U43">
            <v>221649.79452054793</v>
          </cell>
        </row>
        <row r="44">
          <cell r="C44">
            <v>2010</v>
          </cell>
          <cell r="D44" t="str">
            <v>Fox Hill Primary</v>
          </cell>
          <cell r="E44">
            <v>278</v>
          </cell>
          <cell r="F44">
            <v>263</v>
          </cell>
          <cell r="G44">
            <v>-15</v>
          </cell>
          <cell r="I44">
            <v>1641428.067021593</v>
          </cell>
          <cell r="J44">
            <v>5904.4175072719172</v>
          </cell>
          <cell r="K44">
            <v>95044</v>
          </cell>
          <cell r="L44">
            <v>341.88489208633092</v>
          </cell>
          <cell r="M44">
            <v>1736472.067021593</v>
          </cell>
          <cell r="N44">
            <v>6246.3023993582483</v>
          </cell>
          <cell r="O44">
            <v>1667157.2415444087</v>
          </cell>
          <cell r="P44">
            <v>6339.0009184198052</v>
          </cell>
          <cell r="Q44">
            <v>92.698519061556908</v>
          </cell>
          <cell r="R44">
            <v>1.4999999999999999E-2</v>
          </cell>
          <cell r="S44">
            <v>-69314.825477184262</v>
          </cell>
          <cell r="T44">
            <v>221950</v>
          </cell>
          <cell r="U44">
            <v>209974.28057553957</v>
          </cell>
        </row>
        <row r="45">
          <cell r="C45">
            <v>2036</v>
          </cell>
          <cell r="D45" t="str">
            <v>Gleadless Primary School</v>
          </cell>
          <cell r="E45">
            <v>393</v>
          </cell>
          <cell r="F45">
            <v>398</v>
          </cell>
          <cell r="G45">
            <v>5</v>
          </cell>
          <cell r="I45">
            <v>1963308.5196426664</v>
          </cell>
          <cell r="J45">
            <v>4995.6959787345204</v>
          </cell>
          <cell r="K45">
            <v>113147</v>
          </cell>
          <cell r="L45">
            <v>287.90585241730281</v>
          </cell>
          <cell r="M45">
            <v>2076455.5196426664</v>
          </cell>
          <cell r="N45">
            <v>5283.6018311518228</v>
          </cell>
          <cell r="O45">
            <v>2146969.4780259985</v>
          </cell>
          <cell r="P45">
            <v>5394.3956734321573</v>
          </cell>
          <cell r="Q45">
            <v>110.7938422803345</v>
          </cell>
          <cell r="R45">
            <v>2.1000000000000001E-2</v>
          </cell>
          <cell r="S45">
            <v>70513.958383332007</v>
          </cell>
          <cell r="T45">
            <v>188890</v>
          </cell>
          <cell r="U45">
            <v>191293.18066157761</v>
          </cell>
        </row>
        <row r="46">
          <cell r="C46">
            <v>2305</v>
          </cell>
          <cell r="D46" t="str">
            <v>Greengate Lane Academy</v>
          </cell>
          <cell r="E46">
            <v>191</v>
          </cell>
          <cell r="F46">
            <v>174</v>
          </cell>
          <cell r="G46">
            <v>-17</v>
          </cell>
          <cell r="I46">
            <v>1086962.4805833115</v>
          </cell>
          <cell r="J46">
            <v>5690.903039703202</v>
          </cell>
          <cell r="K46">
            <v>69933</v>
          </cell>
          <cell r="L46">
            <v>366.14136125654449</v>
          </cell>
          <cell r="M46">
            <v>1156895.4805833115</v>
          </cell>
          <cell r="N46">
            <v>6057.0444009597459</v>
          </cell>
          <cell r="O46">
            <v>1086528.5958125242</v>
          </cell>
          <cell r="P46">
            <v>6244.4172173133575</v>
          </cell>
          <cell r="Q46">
            <v>187.3728163536116</v>
          </cell>
          <cell r="R46">
            <v>3.1E-2</v>
          </cell>
          <cell r="S46">
            <v>-70366.884770787321</v>
          </cell>
          <cell r="T46">
            <v>167240</v>
          </cell>
          <cell r="U46">
            <v>152354.76439790576</v>
          </cell>
        </row>
        <row r="47">
          <cell r="C47">
            <v>2341</v>
          </cell>
          <cell r="D47" t="str">
            <v>Greenhill Primary School</v>
          </cell>
          <cell r="E47">
            <v>463</v>
          </cell>
          <cell r="F47">
            <v>486</v>
          </cell>
          <cell r="G47">
            <v>23</v>
          </cell>
          <cell r="I47">
            <v>2327370.2329178886</v>
          </cell>
          <cell r="J47">
            <v>5026.7175656973832</v>
          </cell>
          <cell r="K47">
            <v>138585</v>
          </cell>
          <cell r="L47">
            <v>299.31965442764579</v>
          </cell>
          <cell r="M47">
            <v>2465955.2329178886</v>
          </cell>
          <cell r="N47">
            <v>5326.0372201250293</v>
          </cell>
          <cell r="O47">
            <v>2659224.5817427281</v>
          </cell>
          <cell r="P47">
            <v>5471.6555179891529</v>
          </cell>
          <cell r="Q47">
            <v>145.61829786412363</v>
          </cell>
          <cell r="R47">
            <v>2.7E-2</v>
          </cell>
          <cell r="S47">
            <v>193269.34882483957</v>
          </cell>
          <cell r="T47">
            <v>263260</v>
          </cell>
          <cell r="U47">
            <v>276337.71058315336</v>
          </cell>
        </row>
        <row r="48">
          <cell r="C48">
            <v>2296</v>
          </cell>
          <cell r="D48" t="str">
            <v>Grenoside Community Primary School</v>
          </cell>
          <cell r="E48">
            <v>323</v>
          </cell>
          <cell r="F48">
            <v>329</v>
          </cell>
          <cell r="G48">
            <v>6</v>
          </cell>
          <cell r="I48">
            <v>1728189.2277190122</v>
          </cell>
          <cell r="J48">
            <v>5350.4310455696968</v>
          </cell>
          <cell r="K48">
            <v>89025</v>
          </cell>
          <cell r="L48">
            <v>275.61919504643964</v>
          </cell>
          <cell r="M48">
            <v>1817214.2277190122</v>
          </cell>
          <cell r="N48">
            <v>5626.0502406161368</v>
          </cell>
          <cell r="O48">
            <v>1866901.5560867628</v>
          </cell>
          <cell r="P48">
            <v>5674.4728148533823</v>
          </cell>
          <cell r="Q48">
            <v>48.422574237245499</v>
          </cell>
          <cell r="R48">
            <v>8.9999999999999993E-3</v>
          </cell>
          <cell r="S48">
            <v>49687.328367750626</v>
          </cell>
          <cell r="T48">
            <v>106480</v>
          </cell>
          <cell r="U48">
            <v>108457.95665634675</v>
          </cell>
        </row>
        <row r="49">
          <cell r="C49">
            <v>2356</v>
          </cell>
          <cell r="D49" t="str">
            <v>Greystones Primary School</v>
          </cell>
          <cell r="E49">
            <v>631</v>
          </cell>
          <cell r="F49">
            <v>631</v>
          </cell>
          <cell r="G49">
            <v>0</v>
          </cell>
          <cell r="I49">
            <v>2966254.0000000005</v>
          </cell>
          <cell r="J49">
            <v>4700.8779714738521</v>
          </cell>
          <cell r="K49">
            <v>152561</v>
          </cell>
          <cell r="L49">
            <v>241.77654516640254</v>
          </cell>
          <cell r="M49">
            <v>3118815.0000000005</v>
          </cell>
          <cell r="N49">
            <v>4942.6545166402539</v>
          </cell>
          <cell r="O49">
            <v>3187757.0000000005</v>
          </cell>
          <cell r="P49">
            <v>5051.9128367670373</v>
          </cell>
          <cell r="Q49">
            <v>109.25832012678347</v>
          </cell>
          <cell r="R49">
            <v>2.1999999999999999E-2</v>
          </cell>
          <cell r="S49">
            <v>68942</v>
          </cell>
          <cell r="T49">
            <v>95340</v>
          </cell>
          <cell r="U49">
            <v>95340</v>
          </cell>
        </row>
        <row r="50">
          <cell r="C50">
            <v>2279</v>
          </cell>
          <cell r="D50" t="str">
            <v>Halfway Junior School</v>
          </cell>
          <cell r="E50">
            <v>188</v>
          </cell>
          <cell r="F50">
            <v>195</v>
          </cell>
          <cell r="G50">
            <v>7</v>
          </cell>
          <cell r="I50">
            <v>968446.98719023215</v>
          </cell>
          <cell r="J50">
            <v>5151.3137616501708</v>
          </cell>
          <cell r="K50">
            <v>58954</v>
          </cell>
          <cell r="L50">
            <v>313.58510638297872</v>
          </cell>
          <cell r="M50">
            <v>1027400.9871902321</v>
          </cell>
          <cell r="N50">
            <v>5464.8988680331495</v>
          </cell>
          <cell r="O50">
            <v>1089747.9564647931</v>
          </cell>
          <cell r="P50">
            <v>5588.4510587938103</v>
          </cell>
          <cell r="Q50">
            <v>123.55219076066078</v>
          </cell>
          <cell r="R50">
            <v>2.3E-2</v>
          </cell>
          <cell r="S50">
            <v>62346.969274560921</v>
          </cell>
          <cell r="T50">
            <v>85840</v>
          </cell>
          <cell r="U50">
            <v>89036.170212765952</v>
          </cell>
        </row>
        <row r="51">
          <cell r="C51">
            <v>2252</v>
          </cell>
          <cell r="D51" t="str">
            <v>Halfway Nursery Infant School</v>
          </cell>
          <cell r="E51">
            <v>149</v>
          </cell>
          <cell r="F51">
            <v>139</v>
          </cell>
          <cell r="G51">
            <v>-10</v>
          </cell>
          <cell r="I51">
            <v>814116.58334572345</v>
          </cell>
          <cell r="J51">
            <v>5463.8696868840498</v>
          </cell>
          <cell r="K51">
            <v>47451</v>
          </cell>
          <cell r="L51">
            <v>318.46308724832215</v>
          </cell>
          <cell r="M51">
            <v>861567.58334572345</v>
          </cell>
          <cell r="N51">
            <v>5782.3327741323719</v>
          </cell>
          <cell r="O51">
            <v>823446.10113006912</v>
          </cell>
          <cell r="P51">
            <v>5924.0726700004971</v>
          </cell>
          <cell r="Q51">
            <v>141.73989586812513</v>
          </cell>
          <cell r="R51">
            <v>2.5000000000000001E-2</v>
          </cell>
          <cell r="S51">
            <v>-38121.482215654338</v>
          </cell>
          <cell r="T51">
            <v>65820</v>
          </cell>
          <cell r="U51">
            <v>61402.550335570471</v>
          </cell>
        </row>
        <row r="52">
          <cell r="C52">
            <v>2357</v>
          </cell>
          <cell r="D52" t="str">
            <v>Hallam Primary School</v>
          </cell>
          <cell r="E52">
            <v>613</v>
          </cell>
          <cell r="F52">
            <v>630</v>
          </cell>
          <cell r="G52">
            <v>17</v>
          </cell>
          <cell r="I52">
            <v>2835366.4000000013</v>
          </cell>
          <cell r="J52">
            <v>4625.3938009787953</v>
          </cell>
          <cell r="K52">
            <v>149479</v>
          </cell>
          <cell r="L52">
            <v>243.84828711256117</v>
          </cell>
          <cell r="M52">
            <v>2984845.4000000013</v>
          </cell>
          <cell r="N52">
            <v>4869.242088091356</v>
          </cell>
          <cell r="O52">
            <v>3132351.5999999987</v>
          </cell>
          <cell r="P52">
            <v>4971.9866666666649</v>
          </cell>
          <cell r="Q52">
            <v>102.74457857530888</v>
          </cell>
          <cell r="R52">
            <v>2.1000000000000001E-2</v>
          </cell>
          <cell r="S52">
            <v>147506.19999999739</v>
          </cell>
          <cell r="T52">
            <v>101260</v>
          </cell>
          <cell r="U52">
            <v>104068.18923327896</v>
          </cell>
        </row>
        <row r="53">
          <cell r="C53">
            <v>2050</v>
          </cell>
          <cell r="D53" t="str">
            <v>Hartley Brook Primary School</v>
          </cell>
          <cell r="E53">
            <v>562</v>
          </cell>
          <cell r="F53">
            <v>536</v>
          </cell>
          <cell r="G53">
            <v>-26</v>
          </cell>
          <cell r="I53">
            <v>3159724.5058478955</v>
          </cell>
          <cell r="J53">
            <v>5622.2855975941202</v>
          </cell>
          <cell r="K53">
            <v>188706</v>
          </cell>
          <cell r="L53">
            <v>335.77580071174378</v>
          </cell>
          <cell r="M53">
            <v>3348430.5058478955</v>
          </cell>
          <cell r="N53">
            <v>5958.0613983058638</v>
          </cell>
          <cell r="O53">
            <v>3288374.7000802774</v>
          </cell>
          <cell r="P53">
            <v>6135.027425522906</v>
          </cell>
          <cell r="Q53">
            <v>176.96602721704221</v>
          </cell>
          <cell r="R53">
            <v>0.03</v>
          </cell>
          <cell r="S53">
            <v>-60055.80576761812</v>
          </cell>
          <cell r="T53">
            <v>517660</v>
          </cell>
          <cell r="U53">
            <v>493711.31672597863</v>
          </cell>
        </row>
        <row r="54">
          <cell r="C54">
            <v>2049</v>
          </cell>
          <cell r="D54" t="str">
            <v>Hatfield Academy</v>
          </cell>
          <cell r="E54">
            <v>369</v>
          </cell>
          <cell r="F54">
            <v>373</v>
          </cell>
          <cell r="G54">
            <v>4</v>
          </cell>
          <cell r="I54">
            <v>2139504.6677765185</v>
          </cell>
          <cell r="J54">
            <v>5798.1156308306736</v>
          </cell>
          <cell r="K54">
            <v>125519</v>
          </cell>
          <cell r="L54">
            <v>340.15989159891598</v>
          </cell>
          <cell r="M54">
            <v>2265023.6677765185</v>
          </cell>
          <cell r="N54">
            <v>6138.2755224295897</v>
          </cell>
          <cell r="O54">
            <v>2356158.7257475471</v>
          </cell>
          <cell r="P54">
            <v>6316.779425596641</v>
          </cell>
          <cell r="Q54">
            <v>178.50390316705125</v>
          </cell>
          <cell r="R54">
            <v>2.9000000000000001E-2</v>
          </cell>
          <cell r="S54">
            <v>91135.057971028611</v>
          </cell>
          <cell r="T54">
            <v>314070</v>
          </cell>
          <cell r="U54">
            <v>317474.55284552847</v>
          </cell>
        </row>
        <row r="55">
          <cell r="C55">
            <v>2297</v>
          </cell>
          <cell r="D55" t="str">
            <v>High Green Primary School</v>
          </cell>
          <cell r="E55">
            <v>195</v>
          </cell>
          <cell r="F55">
            <v>198</v>
          </cell>
          <cell r="G55">
            <v>3</v>
          </cell>
          <cell r="I55">
            <v>989572.1635642465</v>
          </cell>
          <cell r="J55">
            <v>5074.7290439192129</v>
          </cell>
          <cell r="K55">
            <v>54993</v>
          </cell>
          <cell r="L55">
            <v>282.01538461538462</v>
          </cell>
          <cell r="M55">
            <v>1044565.1635642465</v>
          </cell>
          <cell r="N55">
            <v>5356.7444285345973</v>
          </cell>
          <cell r="O55">
            <v>1086710.5854210288</v>
          </cell>
          <cell r="P55">
            <v>5488.4373001062058</v>
          </cell>
          <cell r="Q55">
            <v>131.69287157160852</v>
          </cell>
          <cell r="R55">
            <v>2.5000000000000001E-2</v>
          </cell>
          <cell r="S55">
            <v>42145.421856782283</v>
          </cell>
          <cell r="T55">
            <v>51720</v>
          </cell>
          <cell r="U55">
            <v>52515.692307692305</v>
          </cell>
        </row>
        <row r="56">
          <cell r="C56">
            <v>2042</v>
          </cell>
          <cell r="D56" t="str">
            <v>High Hazels Junior School</v>
          </cell>
          <cell r="E56">
            <v>350</v>
          </cell>
          <cell r="F56">
            <v>352</v>
          </cell>
          <cell r="G56">
            <v>2</v>
          </cell>
          <cell r="I56">
            <v>1935357.5157504731</v>
          </cell>
          <cell r="J56">
            <v>5529.5929021442089</v>
          </cell>
          <cell r="K56">
            <v>116020</v>
          </cell>
          <cell r="L56">
            <v>331.48571428571427</v>
          </cell>
          <cell r="M56">
            <v>2051377.5157504731</v>
          </cell>
          <cell r="N56">
            <v>5861.0786164299234</v>
          </cell>
          <cell r="O56">
            <v>2124074.8263828875</v>
          </cell>
          <cell r="P56">
            <v>6034.3034840422943</v>
          </cell>
          <cell r="Q56">
            <v>173.22486761237087</v>
          </cell>
          <cell r="R56">
            <v>0.03</v>
          </cell>
          <cell r="S56">
            <v>72697.310632414417</v>
          </cell>
          <cell r="T56">
            <v>263440</v>
          </cell>
          <cell r="U56">
            <v>264945.37142857141</v>
          </cell>
        </row>
        <row r="57">
          <cell r="C57">
            <v>2039</v>
          </cell>
          <cell r="D57" t="str">
            <v>High Hazels Nursery Infant Academy</v>
          </cell>
          <cell r="E57">
            <v>256</v>
          </cell>
          <cell r="F57">
            <v>247</v>
          </cell>
          <cell r="G57">
            <v>-9</v>
          </cell>
          <cell r="I57">
            <v>1553625.3792714109</v>
          </cell>
          <cell r="J57">
            <v>6068.8491377789487</v>
          </cell>
          <cell r="K57">
            <v>88478</v>
          </cell>
          <cell r="L57">
            <v>345.6171875</v>
          </cell>
          <cell r="M57">
            <v>1642103.3792714109</v>
          </cell>
          <cell r="N57">
            <v>6414.4663252789487</v>
          </cell>
          <cell r="O57">
            <v>1605253.8287979101</v>
          </cell>
          <cell r="P57">
            <v>6499.0033554571264</v>
          </cell>
          <cell r="Q57">
            <v>84.537030178177702</v>
          </cell>
          <cell r="R57">
            <v>1.2999999999999999E-2</v>
          </cell>
          <cell r="S57">
            <v>-36849.550473500742</v>
          </cell>
          <cell r="T57">
            <v>206420</v>
          </cell>
          <cell r="U57">
            <v>199163.046875</v>
          </cell>
        </row>
        <row r="58">
          <cell r="C58">
            <v>2339</v>
          </cell>
          <cell r="D58" t="str">
            <v>Hillsborough Primary School</v>
          </cell>
          <cell r="E58">
            <v>339</v>
          </cell>
          <cell r="F58">
            <v>325</v>
          </cell>
          <cell r="G58">
            <v>-14</v>
          </cell>
          <cell r="I58">
            <v>1854893.8542453945</v>
          </cell>
          <cell r="J58">
            <v>5471.6632868595707</v>
          </cell>
          <cell r="K58">
            <v>109729</v>
          </cell>
          <cell r="L58">
            <v>323.68436578171094</v>
          </cell>
          <cell r="M58">
            <v>1964622.8542453945</v>
          </cell>
          <cell r="N58">
            <v>5795.3476526412815</v>
          </cell>
          <cell r="O58">
            <v>1910652.2069341305</v>
          </cell>
          <cell r="P58">
            <v>5878.9298674896327</v>
          </cell>
          <cell r="Q58">
            <v>83.582214848351214</v>
          </cell>
          <cell r="R58">
            <v>1.4E-2</v>
          </cell>
          <cell r="S58">
            <v>-53970.647311263951</v>
          </cell>
          <cell r="T58">
            <v>243730</v>
          </cell>
          <cell r="U58">
            <v>233664.45427728613</v>
          </cell>
        </row>
        <row r="59">
          <cell r="C59">
            <v>2213</v>
          </cell>
          <cell r="D59" t="str">
            <v>Holt House Infant School</v>
          </cell>
          <cell r="E59">
            <v>176</v>
          </cell>
          <cell r="F59">
            <v>175</v>
          </cell>
          <cell r="G59">
            <v>-1</v>
          </cell>
          <cell r="I59">
            <v>885601.68684380536</v>
          </cell>
          <cell r="J59">
            <v>5031.827766157985</v>
          </cell>
          <cell r="K59">
            <v>50006</v>
          </cell>
          <cell r="L59">
            <v>284.125</v>
          </cell>
          <cell r="M59">
            <v>935607.68684380536</v>
          </cell>
          <cell r="N59">
            <v>5315.952766157985</v>
          </cell>
          <cell r="O59">
            <v>942111.7757179836</v>
          </cell>
          <cell r="P59">
            <v>5383.4958612456203</v>
          </cell>
          <cell r="Q59">
            <v>67.543095087635265</v>
          </cell>
          <cell r="R59">
            <v>1.2999999999999999E-2</v>
          </cell>
          <cell r="S59">
            <v>6504.0888741782401</v>
          </cell>
          <cell r="T59">
            <v>40660</v>
          </cell>
          <cell r="U59">
            <v>40428.977272727272</v>
          </cell>
        </row>
        <row r="60">
          <cell r="C60">
            <v>2337</v>
          </cell>
          <cell r="D60" t="str">
            <v>Hucklow Primary School</v>
          </cell>
          <cell r="E60">
            <v>414</v>
          </cell>
          <cell r="F60">
            <v>423</v>
          </cell>
          <cell r="G60">
            <v>9</v>
          </cell>
          <cell r="I60">
            <v>2391581.3382100528</v>
          </cell>
          <cell r="J60">
            <v>5776.7665174155863</v>
          </cell>
          <cell r="K60">
            <v>131156</v>
          </cell>
          <cell r="L60">
            <v>316.80193236714973</v>
          </cell>
          <cell r="M60">
            <v>2522737.3382100528</v>
          </cell>
          <cell r="N60">
            <v>6093.568449782736</v>
          </cell>
          <cell r="O60">
            <v>2651364.9917341718</v>
          </cell>
          <cell r="P60">
            <v>6268.0023445252291</v>
          </cell>
          <cell r="Q60">
            <v>174.43389474249307</v>
          </cell>
          <cell r="R60">
            <v>2.9000000000000001E-2</v>
          </cell>
          <cell r="S60">
            <v>128627.65352411894</v>
          </cell>
          <cell r="T60">
            <v>275280</v>
          </cell>
          <cell r="U60">
            <v>281264.34782608697</v>
          </cell>
        </row>
        <row r="61">
          <cell r="C61">
            <v>2060</v>
          </cell>
          <cell r="D61" t="str">
            <v>Hunter's Bar Infant School</v>
          </cell>
          <cell r="E61">
            <v>268</v>
          </cell>
          <cell r="F61">
            <v>268</v>
          </cell>
          <cell r="G61">
            <v>0</v>
          </cell>
          <cell r="I61">
            <v>1300818.7151445148</v>
          </cell>
          <cell r="J61">
            <v>4853.8011759123683</v>
          </cell>
          <cell r="K61">
            <v>69602</v>
          </cell>
          <cell r="L61">
            <v>259.70895522388059</v>
          </cell>
          <cell r="M61">
            <v>1370420.7151445148</v>
          </cell>
          <cell r="N61">
            <v>5113.5101311362496</v>
          </cell>
          <cell r="O61">
            <v>1383926.4064717921</v>
          </cell>
          <cell r="P61">
            <v>5163.9045017604185</v>
          </cell>
          <cell r="Q61">
            <v>50.394370624168914</v>
          </cell>
          <cell r="R61">
            <v>0.01</v>
          </cell>
          <cell r="S61">
            <v>13505.691327277338</v>
          </cell>
          <cell r="T61">
            <v>38090</v>
          </cell>
          <cell r="U61">
            <v>38090</v>
          </cell>
        </row>
        <row r="62">
          <cell r="C62">
            <v>2058</v>
          </cell>
          <cell r="D62" t="str">
            <v>Hunter's Bar Junior School</v>
          </cell>
          <cell r="E62">
            <v>361</v>
          </cell>
          <cell r="F62">
            <v>361</v>
          </cell>
          <cell r="G62">
            <v>0</v>
          </cell>
          <cell r="I62">
            <v>1687498.7794000003</v>
          </cell>
          <cell r="J62">
            <v>4674.5118542936298</v>
          </cell>
          <cell r="K62">
            <v>93923</v>
          </cell>
          <cell r="L62">
            <v>260.17451523545708</v>
          </cell>
          <cell r="M62">
            <v>1781421.7794000003</v>
          </cell>
          <cell r="N62">
            <v>4934.6863695290867</v>
          </cell>
          <cell r="O62">
            <v>1816529.4739999997</v>
          </cell>
          <cell r="P62">
            <v>5031.9376011080321</v>
          </cell>
          <cell r="Q62">
            <v>97.251231578945408</v>
          </cell>
          <cell r="R62">
            <v>0.02</v>
          </cell>
          <cell r="S62">
            <v>35107.694599999348</v>
          </cell>
          <cell r="T62">
            <v>83890</v>
          </cell>
          <cell r="U62">
            <v>83890</v>
          </cell>
        </row>
        <row r="63">
          <cell r="C63">
            <v>2063</v>
          </cell>
          <cell r="D63" t="str">
            <v>Intake Primary School</v>
          </cell>
          <cell r="E63">
            <v>416</v>
          </cell>
          <cell r="F63">
            <v>410</v>
          </cell>
          <cell r="G63">
            <v>-6</v>
          </cell>
          <cell r="I63">
            <v>2021002.677424771</v>
          </cell>
          <cell r="J63">
            <v>4858.1795130403152</v>
          </cell>
          <cell r="K63">
            <v>120302</v>
          </cell>
          <cell r="L63">
            <v>289.1875</v>
          </cell>
          <cell r="M63">
            <v>2141304.6774247708</v>
          </cell>
          <cell r="N63">
            <v>5147.3670130403143</v>
          </cell>
          <cell r="O63">
            <v>2173394.4508081516</v>
          </cell>
          <cell r="P63">
            <v>5300.9620751418333</v>
          </cell>
          <cell r="Q63">
            <v>153.59506210151903</v>
          </cell>
          <cell r="R63">
            <v>0.03</v>
          </cell>
          <cell r="S63">
            <v>32089.773383380845</v>
          </cell>
          <cell r="T63">
            <v>191960</v>
          </cell>
          <cell r="U63">
            <v>189191.34615384616</v>
          </cell>
        </row>
        <row r="64">
          <cell r="C64">
            <v>2261</v>
          </cell>
          <cell r="D64" t="str">
            <v>Limpsfield Junior School</v>
          </cell>
          <cell r="E64">
            <v>225</v>
          </cell>
          <cell r="F64">
            <v>216</v>
          </cell>
          <cell r="G64">
            <v>-9</v>
          </cell>
          <cell r="I64">
            <v>1241294.6912666939</v>
          </cell>
          <cell r="J64">
            <v>5516.8652945186395</v>
          </cell>
          <cell r="K64">
            <v>71911</v>
          </cell>
          <cell r="L64">
            <v>319.60444444444443</v>
          </cell>
          <cell r="M64">
            <v>1313205.6912666939</v>
          </cell>
          <cell r="N64">
            <v>5836.4697389630837</v>
          </cell>
          <cell r="O64">
            <v>1292379.0248081842</v>
          </cell>
          <cell r="P64">
            <v>5983.2362259638157</v>
          </cell>
          <cell r="Q64">
            <v>146.76648700073201</v>
          </cell>
          <cell r="R64">
            <v>2.5000000000000001E-2</v>
          </cell>
          <cell r="S64">
            <v>-20826.66645850963</v>
          </cell>
          <cell r="T64">
            <v>136080</v>
          </cell>
          <cell r="U64">
            <v>130636.8</v>
          </cell>
        </row>
        <row r="65">
          <cell r="C65">
            <v>2315</v>
          </cell>
          <cell r="D65" t="str">
            <v>Lound Infant School</v>
          </cell>
          <cell r="E65">
            <v>143</v>
          </cell>
          <cell r="F65">
            <v>146</v>
          </cell>
          <cell r="G65">
            <v>3</v>
          </cell>
          <cell r="I65">
            <v>753542.78331493936</v>
          </cell>
          <cell r="J65">
            <v>5269.5299532513245</v>
          </cell>
          <cell r="K65">
            <v>42037</v>
          </cell>
          <cell r="L65">
            <v>293.96503496503499</v>
          </cell>
          <cell r="M65">
            <v>795579.78331493936</v>
          </cell>
          <cell r="N65">
            <v>5563.4949882163592</v>
          </cell>
          <cell r="O65">
            <v>815974.03454658203</v>
          </cell>
          <cell r="P65">
            <v>5588.8632503190547</v>
          </cell>
          <cell r="Q65">
            <v>25.368262102695553</v>
          </cell>
          <cell r="R65">
            <v>5.0000000000000001E-3</v>
          </cell>
          <cell r="S65">
            <v>20394.251231642673</v>
          </cell>
          <cell r="T65">
            <v>28460</v>
          </cell>
          <cell r="U65">
            <v>29057.062937062936</v>
          </cell>
        </row>
        <row r="66">
          <cell r="C66">
            <v>2298</v>
          </cell>
          <cell r="D66" t="str">
            <v>Lound Junior School</v>
          </cell>
          <cell r="E66">
            <v>207</v>
          </cell>
          <cell r="F66">
            <v>201</v>
          </cell>
          <cell r="G66">
            <v>-6</v>
          </cell>
          <cell r="I66">
            <v>1003863.7307431314</v>
          </cell>
          <cell r="J66">
            <v>4849.5832403049826</v>
          </cell>
          <cell r="K66">
            <v>58276</v>
          </cell>
          <cell r="L66">
            <v>281.52657004830917</v>
          </cell>
          <cell r="M66">
            <v>1062139.7307431314</v>
          </cell>
          <cell r="N66">
            <v>5131.1098103532913</v>
          </cell>
          <cell r="O66">
            <v>1062294.4191343193</v>
          </cell>
          <cell r="P66">
            <v>5285.0468613647727</v>
          </cell>
          <cell r="Q66">
            <v>153.93705101148134</v>
          </cell>
          <cell r="R66">
            <v>0.03</v>
          </cell>
          <cell r="S66">
            <v>154.68839118792675</v>
          </cell>
          <cell r="T66">
            <v>53570</v>
          </cell>
          <cell r="U66">
            <v>52017.246376811592</v>
          </cell>
        </row>
        <row r="67">
          <cell r="C67">
            <v>2029</v>
          </cell>
          <cell r="D67" t="str">
            <v>Lowedges Junior Academy</v>
          </cell>
          <cell r="E67">
            <v>297</v>
          </cell>
          <cell r="F67">
            <v>297</v>
          </cell>
          <cell r="G67">
            <v>0</v>
          </cell>
          <cell r="I67">
            <v>1699594.243239064</v>
          </cell>
          <cell r="J67">
            <v>5722.5395395254682</v>
          </cell>
          <cell r="K67">
            <v>105941</v>
          </cell>
          <cell r="L67">
            <v>356.7037037037037</v>
          </cell>
          <cell r="M67">
            <v>1805535.243239064</v>
          </cell>
          <cell r="N67">
            <v>6079.2432432291716</v>
          </cell>
          <cell r="O67">
            <v>1863251.6054454511</v>
          </cell>
          <cell r="P67">
            <v>6273.5744291092633</v>
          </cell>
          <cell r="Q67">
            <v>194.33118588009165</v>
          </cell>
          <cell r="R67">
            <v>3.2000000000000001E-2</v>
          </cell>
          <cell r="S67">
            <v>57716.362206387101</v>
          </cell>
          <cell r="T67">
            <v>291790</v>
          </cell>
          <cell r="U67">
            <v>291790</v>
          </cell>
        </row>
        <row r="68">
          <cell r="C68">
            <v>2045</v>
          </cell>
          <cell r="D68" t="str">
            <v>Lower Meadow Primary School</v>
          </cell>
          <cell r="E68">
            <v>252</v>
          </cell>
          <cell r="F68">
            <v>262</v>
          </cell>
          <cell r="G68">
            <v>10</v>
          </cell>
          <cell r="I68">
            <v>1527017.1305730746</v>
          </cell>
          <cell r="J68">
            <v>6059.5917879883909</v>
          </cell>
          <cell r="K68">
            <v>94288</v>
          </cell>
          <cell r="L68">
            <v>374.15873015873018</v>
          </cell>
          <cell r="M68">
            <v>1621305.1305730746</v>
          </cell>
          <cell r="N68">
            <v>6433.7505181471215</v>
          </cell>
          <cell r="O68">
            <v>1731304.9141948374</v>
          </cell>
          <cell r="P68">
            <v>6608.0340236444181</v>
          </cell>
          <cell r="Q68">
            <v>174.28350549729657</v>
          </cell>
          <cell r="R68">
            <v>2.7E-2</v>
          </cell>
          <cell r="S68">
            <v>109999.78362176288</v>
          </cell>
          <cell r="T68">
            <v>268890</v>
          </cell>
          <cell r="U68">
            <v>279560.23809523811</v>
          </cell>
        </row>
        <row r="69">
          <cell r="C69">
            <v>2070</v>
          </cell>
          <cell r="D69" t="str">
            <v>Lowfield Community Primary School</v>
          </cell>
          <cell r="E69">
            <v>395</v>
          </cell>
          <cell r="F69">
            <v>402</v>
          </cell>
          <cell r="G69">
            <v>7</v>
          </cell>
          <cell r="I69">
            <v>2175107.5099132005</v>
          </cell>
          <cell r="J69">
            <v>5506.6012909194951</v>
          </cell>
          <cell r="K69">
            <v>122221</v>
          </cell>
          <cell r="L69">
            <v>309.42025316455698</v>
          </cell>
          <cell r="M69">
            <v>2297328.5099132005</v>
          </cell>
          <cell r="N69">
            <v>5816.021544084052</v>
          </cell>
          <cell r="O69">
            <v>2363334.600952521</v>
          </cell>
          <cell r="P69">
            <v>5878.9417934142311</v>
          </cell>
          <cell r="Q69">
            <v>62.920249330179104</v>
          </cell>
          <cell r="R69">
            <v>1.0999999999999999E-2</v>
          </cell>
          <cell r="S69">
            <v>66006.091039320454</v>
          </cell>
          <cell r="T69">
            <v>239370</v>
          </cell>
          <cell r="U69">
            <v>243612</v>
          </cell>
        </row>
        <row r="70">
          <cell r="C70">
            <v>2292</v>
          </cell>
          <cell r="D70" t="str">
            <v>Loxley Primary School</v>
          </cell>
          <cell r="E70">
            <v>206</v>
          </cell>
          <cell r="F70">
            <v>209</v>
          </cell>
          <cell r="G70">
            <v>3</v>
          </cell>
          <cell r="I70">
            <v>952993.89999999979</v>
          </cell>
          <cell r="J70">
            <v>4626.183980582523</v>
          </cell>
          <cell r="K70">
            <v>55080</v>
          </cell>
          <cell r="L70">
            <v>267.378640776699</v>
          </cell>
          <cell r="M70">
            <v>1008073.8999999998</v>
          </cell>
          <cell r="N70">
            <v>4893.5626213592222</v>
          </cell>
          <cell r="O70">
            <v>1039112.9499999998</v>
          </cell>
          <cell r="P70">
            <v>4971.8322966507167</v>
          </cell>
          <cell r="Q70">
            <v>78.269675291494423</v>
          </cell>
          <cell r="R70">
            <v>1.6E-2</v>
          </cell>
          <cell r="S70">
            <v>31039.050000000047</v>
          </cell>
          <cell r="T70">
            <v>43490</v>
          </cell>
          <cell r="U70">
            <v>44123.34951456311</v>
          </cell>
        </row>
        <row r="71">
          <cell r="C71">
            <v>2072</v>
          </cell>
          <cell r="D71" t="str">
            <v>Lydgate Infant School</v>
          </cell>
          <cell r="E71">
            <v>356</v>
          </cell>
          <cell r="F71">
            <v>350</v>
          </cell>
          <cell r="G71">
            <v>-6</v>
          </cell>
          <cell r="I71">
            <v>1666126.6599999995</v>
          </cell>
          <cell r="J71">
            <v>4680.1310674157285</v>
          </cell>
          <cell r="K71">
            <v>88534</v>
          </cell>
          <cell r="L71">
            <v>248.69101123595505</v>
          </cell>
          <cell r="M71">
            <v>1754660.6599999995</v>
          </cell>
          <cell r="N71">
            <v>4928.822078651684</v>
          </cell>
          <cell r="O71">
            <v>1764553</v>
          </cell>
          <cell r="P71">
            <v>5041.58</v>
          </cell>
          <cell r="Q71">
            <v>112.7579213483159</v>
          </cell>
          <cell r="R71">
            <v>2.3E-2</v>
          </cell>
          <cell r="S71">
            <v>9892.3400000005495</v>
          </cell>
          <cell r="T71">
            <v>42140</v>
          </cell>
          <cell r="U71">
            <v>41429.775280898873</v>
          </cell>
        </row>
        <row r="72">
          <cell r="C72">
            <v>2071</v>
          </cell>
          <cell r="D72" t="str">
            <v>Lydgate Junior School</v>
          </cell>
          <cell r="E72">
            <v>479</v>
          </cell>
          <cell r="F72">
            <v>475</v>
          </cell>
          <cell r="G72">
            <v>-4</v>
          </cell>
          <cell r="I72">
            <v>2232381.9999999995</v>
          </cell>
          <cell r="J72">
            <v>4660.5052192066796</v>
          </cell>
          <cell r="K72">
            <v>120749</v>
          </cell>
          <cell r="L72">
            <v>252.0855949895616</v>
          </cell>
          <cell r="M72">
            <v>2353130.9999999995</v>
          </cell>
          <cell r="N72">
            <v>4912.5908141962409</v>
          </cell>
          <cell r="O72">
            <v>2377202.75</v>
          </cell>
          <cell r="P72">
            <v>5004.637368421053</v>
          </cell>
          <cell r="Q72">
            <v>92.046554224812098</v>
          </cell>
          <cell r="R72">
            <v>1.9E-2</v>
          </cell>
          <cell r="S72">
            <v>24071.750000000466</v>
          </cell>
          <cell r="T72">
            <v>99780</v>
          </cell>
          <cell r="U72">
            <v>98946.764091858044</v>
          </cell>
        </row>
        <row r="73">
          <cell r="C73">
            <v>2358</v>
          </cell>
          <cell r="D73" t="str">
            <v>Malin Bridge Primary School</v>
          </cell>
          <cell r="E73">
            <v>538</v>
          </cell>
          <cell r="F73">
            <v>544</v>
          </cell>
          <cell r="G73">
            <v>6</v>
          </cell>
          <cell r="I73">
            <v>2487180.0356065547</v>
          </cell>
          <cell r="J73">
            <v>4623.011218599544</v>
          </cell>
          <cell r="K73">
            <v>141964</v>
          </cell>
          <cell r="L73">
            <v>263.87360594795541</v>
          </cell>
          <cell r="M73">
            <v>2629144.0356065547</v>
          </cell>
          <cell r="N73">
            <v>4886.8848245474992</v>
          </cell>
          <cell r="O73">
            <v>2703382.4000000008</v>
          </cell>
          <cell r="P73">
            <v>4969.4529411764725</v>
          </cell>
          <cell r="Q73">
            <v>82.568116628973257</v>
          </cell>
          <cell r="R73">
            <v>1.7000000000000001E-2</v>
          </cell>
          <cell r="S73">
            <v>74238.364393446129</v>
          </cell>
          <cell r="T73">
            <v>163060</v>
          </cell>
          <cell r="U73">
            <v>164878.51301115242</v>
          </cell>
        </row>
        <row r="74">
          <cell r="C74">
            <v>2359</v>
          </cell>
          <cell r="D74" t="str">
            <v>Manor Lodge Community Primary and Nursery School</v>
          </cell>
          <cell r="E74">
            <v>332</v>
          </cell>
          <cell r="F74">
            <v>357</v>
          </cell>
          <cell r="G74">
            <v>25</v>
          </cell>
          <cell r="I74">
            <v>1829332.8556695143</v>
          </cell>
          <cell r="J74">
            <v>5510.0387218961278</v>
          </cell>
          <cell r="K74">
            <v>106922</v>
          </cell>
          <cell r="L74">
            <v>322.0542168674699</v>
          </cell>
          <cell r="M74">
            <v>1936254.8556695143</v>
          </cell>
          <cell r="N74">
            <v>5832.092938763597</v>
          </cell>
          <cell r="O74">
            <v>2109625.127536172</v>
          </cell>
          <cell r="P74">
            <v>5909.3140827343759</v>
          </cell>
          <cell r="Q74">
            <v>77.22114397077894</v>
          </cell>
          <cell r="R74">
            <v>1.2999999999999999E-2</v>
          </cell>
          <cell r="S74">
            <v>173370.27186665777</v>
          </cell>
          <cell r="T74">
            <v>227140</v>
          </cell>
          <cell r="U74">
            <v>244243.9156626506</v>
          </cell>
        </row>
        <row r="75">
          <cell r="C75">
            <v>2012</v>
          </cell>
          <cell r="D75" t="str">
            <v>Mansel Primary</v>
          </cell>
          <cell r="E75">
            <v>391</v>
          </cell>
          <cell r="F75">
            <v>367</v>
          </cell>
          <cell r="G75">
            <v>-24</v>
          </cell>
          <cell r="I75">
            <v>2182488.0476598088</v>
          </cell>
          <cell r="J75">
            <v>5581.8108635800736</v>
          </cell>
          <cell r="K75">
            <v>135093</v>
          </cell>
          <cell r="L75">
            <v>345.5063938618926</v>
          </cell>
          <cell r="M75">
            <v>2317581.0476598088</v>
          </cell>
          <cell r="N75">
            <v>5927.3172574419659</v>
          </cell>
          <cell r="O75">
            <v>2231744.4774181768</v>
          </cell>
          <cell r="P75">
            <v>6081.0476223928526</v>
          </cell>
          <cell r="Q75">
            <v>153.73036495088672</v>
          </cell>
          <cell r="R75">
            <v>2.5999999999999999E-2</v>
          </cell>
          <cell r="S75">
            <v>-85836.57024163194</v>
          </cell>
          <cell r="T75">
            <v>358370</v>
          </cell>
          <cell r="U75">
            <v>336372.86445012788</v>
          </cell>
        </row>
        <row r="76">
          <cell r="C76">
            <v>2079</v>
          </cell>
          <cell r="D76" t="str">
            <v>Marlcliffe Community Primary School</v>
          </cell>
          <cell r="E76">
            <v>476</v>
          </cell>
          <cell r="F76">
            <v>474</v>
          </cell>
          <cell r="G76">
            <v>-2</v>
          </cell>
          <cell r="I76">
            <v>2226857.75</v>
          </cell>
          <cell r="J76">
            <v>4678.2725840336134</v>
          </cell>
          <cell r="K76">
            <v>121802</v>
          </cell>
          <cell r="L76">
            <v>255.88655462184875</v>
          </cell>
          <cell r="M76">
            <v>2348659.75</v>
          </cell>
          <cell r="N76">
            <v>4934.1591386554619</v>
          </cell>
          <cell r="O76">
            <v>2387981.9999999991</v>
          </cell>
          <cell r="P76">
            <v>5037.9367088607578</v>
          </cell>
          <cell r="Q76">
            <v>103.77757020529589</v>
          </cell>
          <cell r="R76">
            <v>2.1000000000000001E-2</v>
          </cell>
          <cell r="S76">
            <v>39322.249999999069</v>
          </cell>
          <cell r="T76">
            <v>110530</v>
          </cell>
          <cell r="U76">
            <v>110065.58823529411</v>
          </cell>
        </row>
        <row r="77">
          <cell r="C77">
            <v>2081</v>
          </cell>
          <cell r="D77" t="str">
            <v>Meersbrook Bank Primary School</v>
          </cell>
          <cell r="E77">
            <v>206</v>
          </cell>
          <cell r="F77">
            <v>206</v>
          </cell>
          <cell r="G77">
            <v>0</v>
          </cell>
          <cell r="I77">
            <v>992578.27578567981</v>
          </cell>
          <cell r="J77">
            <v>4818.3411445906786</v>
          </cell>
          <cell r="K77">
            <v>55644</v>
          </cell>
          <cell r="L77">
            <v>270.11650485436894</v>
          </cell>
          <cell r="M77">
            <v>1048222.2757856798</v>
          </cell>
          <cell r="N77">
            <v>5088.4576494450475</v>
          </cell>
          <cell r="O77">
            <v>1062948.4595088819</v>
          </cell>
          <cell r="P77">
            <v>5159.9439781984556</v>
          </cell>
          <cell r="Q77">
            <v>71.486328753408088</v>
          </cell>
          <cell r="R77">
            <v>1.4E-2</v>
          </cell>
          <cell r="S77">
            <v>14726.183723202092</v>
          </cell>
          <cell r="T77">
            <v>47590</v>
          </cell>
          <cell r="U77">
            <v>47590</v>
          </cell>
        </row>
        <row r="78">
          <cell r="C78">
            <v>2013</v>
          </cell>
          <cell r="D78" t="str">
            <v>Meynell Community Primary School</v>
          </cell>
          <cell r="E78">
            <v>382</v>
          </cell>
          <cell r="F78">
            <v>389</v>
          </cell>
          <cell r="G78">
            <v>7</v>
          </cell>
          <cell r="I78">
            <v>2292841.1512511061</v>
          </cell>
          <cell r="J78">
            <v>6002.2019666259321</v>
          </cell>
          <cell r="K78">
            <v>139380</v>
          </cell>
          <cell r="L78">
            <v>364.86910994764401</v>
          </cell>
          <cell r="M78">
            <v>2432221.1512511061</v>
          </cell>
          <cell r="N78">
            <v>6367.0710765735757</v>
          </cell>
          <cell r="O78">
            <v>2550328.6089357263</v>
          </cell>
          <cell r="P78">
            <v>6556.114675927317</v>
          </cell>
          <cell r="Q78">
            <v>189.04359935374123</v>
          </cell>
          <cell r="R78">
            <v>0.03</v>
          </cell>
          <cell r="S78">
            <v>118107.45768462028</v>
          </cell>
          <cell r="T78">
            <v>407620</v>
          </cell>
          <cell r="U78">
            <v>415089.47643979057</v>
          </cell>
        </row>
        <row r="79">
          <cell r="C79">
            <v>2346</v>
          </cell>
          <cell r="D79" t="str">
            <v>Monteney Primary School</v>
          </cell>
          <cell r="E79">
            <v>401</v>
          </cell>
          <cell r="F79">
            <v>406</v>
          </cell>
          <cell r="G79">
            <v>5</v>
          </cell>
          <cell r="I79">
            <v>2015102.6077223537</v>
          </cell>
          <cell r="J79">
            <v>5025.193535467216</v>
          </cell>
          <cell r="K79">
            <v>118799</v>
          </cell>
          <cell r="L79">
            <v>296.2568578553616</v>
          </cell>
          <cell r="M79">
            <v>2133901.6077223537</v>
          </cell>
          <cell r="N79">
            <v>5321.4503933225778</v>
          </cell>
          <cell r="O79">
            <v>2225111.8493574127</v>
          </cell>
          <cell r="P79">
            <v>5480.5710575305729</v>
          </cell>
          <cell r="Q79">
            <v>159.12066420799511</v>
          </cell>
          <cell r="R79">
            <v>0.03</v>
          </cell>
          <cell r="S79">
            <v>91210.241635059007</v>
          </cell>
          <cell r="T79">
            <v>217790</v>
          </cell>
          <cell r="U79">
            <v>220505.58603491273</v>
          </cell>
        </row>
        <row r="80">
          <cell r="C80">
            <v>2257</v>
          </cell>
          <cell r="D80" t="str">
            <v>Mosborough Primary School</v>
          </cell>
          <cell r="E80">
            <v>415</v>
          </cell>
          <cell r="F80">
            <v>418</v>
          </cell>
          <cell r="G80">
            <v>3</v>
          </cell>
          <cell r="I80">
            <v>2162619.9054673221</v>
          </cell>
          <cell r="J80">
            <v>5211.1323023308969</v>
          </cell>
          <cell r="K80">
            <v>109749</v>
          </cell>
          <cell r="L80">
            <v>264.455421686747</v>
          </cell>
          <cell r="M80">
            <v>2272368.9054673221</v>
          </cell>
          <cell r="N80">
            <v>5475.5877240176433</v>
          </cell>
          <cell r="O80">
            <v>2330687.2076399997</v>
          </cell>
          <cell r="P80">
            <v>5575.8067168421048</v>
          </cell>
          <cell r="Q80">
            <v>100.21899282446157</v>
          </cell>
          <cell r="R80">
            <v>1.7999999999999999E-2</v>
          </cell>
          <cell r="S80">
            <v>58318.302172677591</v>
          </cell>
          <cell r="T80">
            <v>116040</v>
          </cell>
          <cell r="U80">
            <v>116878.84337349398</v>
          </cell>
        </row>
        <row r="81">
          <cell r="C81">
            <v>2092</v>
          </cell>
          <cell r="D81" t="str">
            <v>Mundella Primary School</v>
          </cell>
          <cell r="E81">
            <v>419</v>
          </cell>
          <cell r="F81">
            <v>415</v>
          </cell>
          <cell r="G81">
            <v>-4</v>
          </cell>
          <cell r="I81">
            <v>1963917.83</v>
          </cell>
          <cell r="J81">
            <v>4687.1547255369933</v>
          </cell>
          <cell r="K81">
            <v>107217</v>
          </cell>
          <cell r="L81">
            <v>255.88782816229116</v>
          </cell>
          <cell r="M81">
            <v>2071134.83</v>
          </cell>
          <cell r="N81">
            <v>4943.0425536992843</v>
          </cell>
          <cell r="O81">
            <v>2101643.0000000005</v>
          </cell>
          <cell r="P81">
            <v>5064.2000000000007</v>
          </cell>
          <cell r="Q81">
            <v>121.1574463007164</v>
          </cell>
          <cell r="R81">
            <v>2.5000000000000001E-2</v>
          </cell>
          <cell r="S81">
            <v>30508.170000000391</v>
          </cell>
          <cell r="T81">
            <v>95290</v>
          </cell>
          <cell r="U81">
            <v>94380.310262529834</v>
          </cell>
        </row>
        <row r="82">
          <cell r="C82">
            <v>2002</v>
          </cell>
          <cell r="D82" t="str">
            <v>Nether Edge Primary School</v>
          </cell>
          <cell r="E82">
            <v>416</v>
          </cell>
          <cell r="F82">
            <v>433</v>
          </cell>
          <cell r="G82">
            <v>17</v>
          </cell>
          <cell r="I82">
            <v>2042395.647536492</v>
          </cell>
          <cell r="J82">
            <v>4909.6049219627212</v>
          </cell>
          <cell r="K82">
            <v>116166</v>
          </cell>
          <cell r="L82">
            <v>279.24519230769232</v>
          </cell>
          <cell r="M82">
            <v>2158561.647536492</v>
          </cell>
          <cell r="N82">
            <v>5188.8501142704135</v>
          </cell>
          <cell r="O82">
            <v>2261786.7936000829</v>
          </cell>
          <cell r="P82">
            <v>5223.5260822172813</v>
          </cell>
          <cell r="Q82">
            <v>34.675967946867786</v>
          </cell>
          <cell r="R82">
            <v>7.0000000000000001E-3</v>
          </cell>
          <cell r="S82">
            <v>103225.14606359089</v>
          </cell>
          <cell r="T82">
            <v>166770</v>
          </cell>
          <cell r="U82">
            <v>173585.12019230769</v>
          </cell>
        </row>
        <row r="83">
          <cell r="C83">
            <v>2221</v>
          </cell>
          <cell r="D83" t="str">
            <v>Nether Green Infant School</v>
          </cell>
          <cell r="E83">
            <v>201</v>
          </cell>
          <cell r="F83">
            <v>170</v>
          </cell>
          <cell r="G83">
            <v>-31</v>
          </cell>
          <cell r="I83">
            <v>981946.66772146022</v>
          </cell>
          <cell r="J83">
            <v>4885.3068045843793</v>
          </cell>
          <cell r="K83">
            <v>53263</v>
          </cell>
          <cell r="L83">
            <v>264.99004975124376</v>
          </cell>
          <cell r="M83">
            <v>1035209.6677214602</v>
          </cell>
          <cell r="N83">
            <v>5150.2968543356228</v>
          </cell>
          <cell r="O83">
            <v>908748.8414285715</v>
          </cell>
          <cell r="P83">
            <v>5345.5814201680678</v>
          </cell>
          <cell r="Q83">
            <v>195.28456583244497</v>
          </cell>
          <cell r="R83">
            <v>3.7999999999999999E-2</v>
          </cell>
          <cell r="S83">
            <v>-126460.82629288873</v>
          </cell>
          <cell r="T83">
            <v>22150</v>
          </cell>
          <cell r="U83">
            <v>18733.830845771146</v>
          </cell>
        </row>
        <row r="84">
          <cell r="C84">
            <v>2087</v>
          </cell>
          <cell r="D84" t="str">
            <v>Nether Green Junior School</v>
          </cell>
          <cell r="E84">
            <v>377</v>
          </cell>
          <cell r="F84">
            <v>377</v>
          </cell>
          <cell r="G84">
            <v>0</v>
          </cell>
          <cell r="I84">
            <v>1762923.6600000006</v>
          </cell>
          <cell r="J84">
            <v>4676.1900795755982</v>
          </cell>
          <cell r="K84">
            <v>96203</v>
          </cell>
          <cell r="L84">
            <v>255.18037135278516</v>
          </cell>
          <cell r="M84">
            <v>1859126.6600000006</v>
          </cell>
          <cell r="N84">
            <v>4931.3704509283834</v>
          </cell>
          <cell r="O84">
            <v>1897792</v>
          </cell>
          <cell r="P84">
            <v>5033.9310344827591</v>
          </cell>
          <cell r="Q84">
            <v>102.56058355437563</v>
          </cell>
          <cell r="R84">
            <v>2.1000000000000001E-2</v>
          </cell>
          <cell r="S84">
            <v>38665.339999999385</v>
          </cell>
          <cell r="T84">
            <v>82720</v>
          </cell>
          <cell r="U84">
            <v>82720</v>
          </cell>
        </row>
        <row r="85">
          <cell r="C85">
            <v>2272</v>
          </cell>
          <cell r="D85" t="str">
            <v>Netherthorpe Primary School</v>
          </cell>
          <cell r="E85">
            <v>216</v>
          </cell>
          <cell r="F85">
            <v>219</v>
          </cell>
          <cell r="G85">
            <v>3</v>
          </cell>
          <cell r="I85">
            <v>1435483.9126823093</v>
          </cell>
          <cell r="J85">
            <v>6645.7588550106911</v>
          </cell>
          <cell r="K85">
            <v>72814</v>
          </cell>
          <cell r="L85">
            <v>337.10185185185185</v>
          </cell>
          <cell r="M85">
            <v>1508297.9126823093</v>
          </cell>
          <cell r="N85">
            <v>6982.8607068625433</v>
          </cell>
          <cell r="O85">
            <v>1568282.6796202951</v>
          </cell>
          <cell r="P85">
            <v>7161.1081261200688</v>
          </cell>
          <cell r="Q85">
            <v>178.24741925752551</v>
          </cell>
          <cell r="R85">
            <v>2.5999999999999999E-2</v>
          </cell>
          <cell r="S85">
            <v>59984.766937985783</v>
          </cell>
          <cell r="T85">
            <v>150570</v>
          </cell>
          <cell r="U85">
            <v>152661.25</v>
          </cell>
        </row>
        <row r="86">
          <cell r="C86">
            <v>2309</v>
          </cell>
          <cell r="D86" t="str">
            <v>Nook Lane Junior School</v>
          </cell>
          <cell r="E86">
            <v>240</v>
          </cell>
          <cell r="F86">
            <v>246</v>
          </cell>
          <cell r="G86">
            <v>6</v>
          </cell>
          <cell r="I86">
            <v>1136380.697263011</v>
          </cell>
          <cell r="J86">
            <v>4734.9195719292129</v>
          </cell>
          <cell r="K86">
            <v>63450</v>
          </cell>
          <cell r="L86">
            <v>264.375</v>
          </cell>
          <cell r="M86">
            <v>1199830.697263011</v>
          </cell>
          <cell r="N86">
            <v>4999.2945719292129</v>
          </cell>
          <cell r="O86">
            <v>1236292.0499961134</v>
          </cell>
          <cell r="P86">
            <v>5025.5774390085908</v>
          </cell>
          <cell r="Q86">
            <v>26.282867079377866</v>
          </cell>
          <cell r="R86">
            <v>5.0000000000000001E-3</v>
          </cell>
          <cell r="S86">
            <v>36461.352733102394</v>
          </cell>
          <cell r="T86">
            <v>36610</v>
          </cell>
          <cell r="U86">
            <v>37525.25</v>
          </cell>
        </row>
        <row r="87">
          <cell r="C87">
            <v>2051</v>
          </cell>
          <cell r="D87" t="str">
            <v>Norfolk Community Primary School</v>
          </cell>
          <cell r="E87">
            <v>407</v>
          </cell>
          <cell r="F87">
            <v>408</v>
          </cell>
          <cell r="G87">
            <v>1</v>
          </cell>
          <cell r="I87">
            <v>2376573.266730071</v>
          </cell>
          <cell r="J87">
            <v>5839.2463556021403</v>
          </cell>
          <cell r="K87">
            <v>134741</v>
          </cell>
          <cell r="L87">
            <v>331.05896805896805</v>
          </cell>
          <cell r="M87">
            <v>2511314.266730071</v>
          </cell>
          <cell r="N87">
            <v>6170.3053236611086</v>
          </cell>
          <cell r="O87">
            <v>2592235.6455864166</v>
          </cell>
          <cell r="P87">
            <v>6353.5187391823938</v>
          </cell>
          <cell r="Q87">
            <v>183.21341552128524</v>
          </cell>
          <cell r="R87">
            <v>0.03</v>
          </cell>
          <cell r="S87">
            <v>80921.378856345546</v>
          </cell>
          <cell r="T87">
            <v>317810</v>
          </cell>
          <cell r="U87">
            <v>318590.85995085997</v>
          </cell>
        </row>
        <row r="88">
          <cell r="C88">
            <v>3010</v>
          </cell>
          <cell r="D88" t="str">
            <v>Norton Free Church of England Primary School</v>
          </cell>
          <cell r="E88">
            <v>215</v>
          </cell>
          <cell r="F88">
            <v>213</v>
          </cell>
          <cell r="G88">
            <v>-2</v>
          </cell>
          <cell r="I88">
            <v>1036882.3844690912</v>
          </cell>
          <cell r="J88">
            <v>4822.7087649725172</v>
          </cell>
          <cell r="K88">
            <v>60193</v>
          </cell>
          <cell r="L88">
            <v>279.9674418604651</v>
          </cell>
          <cell r="M88">
            <v>1097075.3844690912</v>
          </cell>
          <cell r="N88">
            <v>5102.6762068329826</v>
          </cell>
          <cell r="O88">
            <v>1098892.301445846</v>
          </cell>
          <cell r="P88">
            <v>5159.1187861307326</v>
          </cell>
          <cell r="Q88">
            <v>56.442579297749944</v>
          </cell>
          <cell r="R88">
            <v>1.0999999999999999E-2</v>
          </cell>
          <cell r="S88">
            <v>1816.9169767547864</v>
          </cell>
          <cell r="T88">
            <v>70880</v>
          </cell>
          <cell r="U88">
            <v>70220.651162790702</v>
          </cell>
        </row>
        <row r="89">
          <cell r="C89">
            <v>2018</v>
          </cell>
          <cell r="D89" t="str">
            <v>Oasis Academy Fir Vale</v>
          </cell>
          <cell r="E89">
            <v>412</v>
          </cell>
          <cell r="F89">
            <v>402</v>
          </cell>
          <cell r="G89">
            <v>-10</v>
          </cell>
          <cell r="I89">
            <v>2753525.9430218735</v>
          </cell>
          <cell r="J89">
            <v>6683.3153956841588</v>
          </cell>
          <cell r="K89">
            <v>156486</v>
          </cell>
          <cell r="L89">
            <v>379.82038834951459</v>
          </cell>
          <cell r="M89">
            <v>2910011.9430218735</v>
          </cell>
          <cell r="N89">
            <v>7063.1357840336732</v>
          </cell>
          <cell r="O89">
            <v>2870213.8557235906</v>
          </cell>
          <cell r="P89">
            <v>7139.8354619989814</v>
          </cell>
          <cell r="Q89">
            <v>76.699677965308183</v>
          </cell>
          <cell r="R89">
            <v>1.0999999999999999E-2</v>
          </cell>
          <cell r="S89">
            <v>-39798.087298282888</v>
          </cell>
          <cell r="T89">
            <v>478040</v>
          </cell>
          <cell r="U89">
            <v>466437.08737864078</v>
          </cell>
        </row>
        <row r="90">
          <cell r="C90">
            <v>2019</v>
          </cell>
          <cell r="D90" t="str">
            <v>Oasis Academy Watermead</v>
          </cell>
          <cell r="E90">
            <v>385</v>
          </cell>
          <cell r="F90">
            <v>392</v>
          </cell>
          <cell r="G90">
            <v>7</v>
          </cell>
          <cell r="I90">
            <v>2174026.728883177</v>
          </cell>
          <cell r="J90">
            <v>5646.8226724238366</v>
          </cell>
          <cell r="K90">
            <v>125625</v>
          </cell>
          <cell r="L90">
            <v>326.2987012987013</v>
          </cell>
          <cell r="M90">
            <v>2299651.728883177</v>
          </cell>
          <cell r="N90">
            <v>5973.121373722538</v>
          </cell>
          <cell r="O90">
            <v>2366081.6251662406</v>
          </cell>
          <cell r="P90">
            <v>6035.9225131791854</v>
          </cell>
          <cell r="Q90">
            <v>62.801139456647434</v>
          </cell>
          <cell r="R90">
            <v>1.0999999999999999E-2</v>
          </cell>
          <cell r="S90">
            <v>66429.896283063572</v>
          </cell>
          <cell r="T90">
            <v>280060</v>
          </cell>
          <cell r="U90">
            <v>285152</v>
          </cell>
        </row>
        <row r="91">
          <cell r="C91">
            <v>2313</v>
          </cell>
          <cell r="D91" t="str">
            <v>Oughtibridge Primary School</v>
          </cell>
          <cell r="E91">
            <v>414</v>
          </cell>
          <cell r="F91">
            <v>414</v>
          </cell>
          <cell r="G91">
            <v>0</v>
          </cell>
          <cell r="I91">
            <v>1915349.6</v>
          </cell>
          <cell r="J91">
            <v>4626.4483091787442</v>
          </cell>
          <cell r="K91">
            <v>103332</v>
          </cell>
          <cell r="L91">
            <v>249.59420289855072</v>
          </cell>
          <cell r="M91">
            <v>2018681.6</v>
          </cell>
          <cell r="N91">
            <v>4876.0425120772952</v>
          </cell>
          <cell r="O91">
            <v>2058631.7999999998</v>
          </cell>
          <cell r="P91">
            <v>4972.5405797101448</v>
          </cell>
          <cell r="Q91">
            <v>96.498067632849597</v>
          </cell>
          <cell r="R91">
            <v>0.02</v>
          </cell>
          <cell r="S91">
            <v>39950.199999999721</v>
          </cell>
          <cell r="T91">
            <v>69090</v>
          </cell>
          <cell r="U91">
            <v>69090</v>
          </cell>
        </row>
        <row r="92">
          <cell r="C92">
            <v>2093</v>
          </cell>
          <cell r="D92" t="str">
            <v>Owler Brook Primary School</v>
          </cell>
          <cell r="E92">
            <v>409</v>
          </cell>
          <cell r="F92">
            <v>395</v>
          </cell>
          <cell r="G92">
            <v>-14</v>
          </cell>
          <cell r="I92">
            <v>2703275.2087640581</v>
          </cell>
          <cell r="J92">
            <v>6609.4748380539313</v>
          </cell>
          <cell r="K92">
            <v>140431</v>
          </cell>
          <cell r="L92">
            <v>343.35207823960883</v>
          </cell>
          <cell r="M92">
            <v>2843706.2087640581</v>
          </cell>
          <cell r="N92">
            <v>6952.8269162935403</v>
          </cell>
          <cell r="O92">
            <v>2838884.8586243927</v>
          </cell>
          <cell r="P92">
            <v>7187.0502749984626</v>
          </cell>
          <cell r="Q92">
            <v>234.22335870492225</v>
          </cell>
          <cell r="R92">
            <v>3.4000000000000002E-2</v>
          </cell>
          <cell r="S92">
            <v>-4821.3501396654174</v>
          </cell>
          <cell r="T92">
            <v>361820</v>
          </cell>
          <cell r="U92">
            <v>349434.96332518337</v>
          </cell>
        </row>
        <row r="93">
          <cell r="C93">
            <v>3428</v>
          </cell>
          <cell r="D93" t="str">
            <v>Parson Cross Church of England Primary School</v>
          </cell>
          <cell r="E93">
            <v>208</v>
          </cell>
          <cell r="F93">
            <v>209</v>
          </cell>
          <cell r="G93">
            <v>1</v>
          </cell>
          <cell r="I93">
            <v>1117387.5464067976</v>
          </cell>
          <cell r="J93">
            <v>5372.0555115711422</v>
          </cell>
          <cell r="K93">
            <v>63778</v>
          </cell>
          <cell r="L93">
            <v>306.625</v>
          </cell>
          <cell r="M93">
            <v>1181165.5464067976</v>
          </cell>
          <cell r="N93">
            <v>5678.6805115711422</v>
          </cell>
          <cell r="O93">
            <v>1215883.1145399897</v>
          </cell>
          <cell r="P93">
            <v>5817.6225576076067</v>
          </cell>
          <cell r="Q93">
            <v>138.94204603646449</v>
          </cell>
          <cell r="R93">
            <v>2.4E-2</v>
          </cell>
          <cell r="S93">
            <v>34717.568133192137</v>
          </cell>
          <cell r="T93">
            <v>92850</v>
          </cell>
          <cell r="U93">
            <v>93296.394230769234</v>
          </cell>
        </row>
        <row r="94">
          <cell r="C94">
            <v>2332</v>
          </cell>
          <cell r="D94" t="str">
            <v>Phillimore Community Primary School</v>
          </cell>
          <cell r="E94">
            <v>389</v>
          </cell>
          <cell r="F94">
            <v>387</v>
          </cell>
          <cell r="G94">
            <v>-2</v>
          </cell>
          <cell r="I94">
            <v>2287814.539571851</v>
          </cell>
          <cell r="J94">
            <v>5881.2713099533448</v>
          </cell>
          <cell r="K94">
            <v>131434</v>
          </cell>
          <cell r="L94">
            <v>337.87660668380465</v>
          </cell>
          <cell r="M94">
            <v>2419248.539571851</v>
          </cell>
          <cell r="N94">
            <v>6219.1479166371491</v>
          </cell>
          <cell r="O94">
            <v>2466025.3226843923</v>
          </cell>
          <cell r="P94">
            <v>6372.1584565488174</v>
          </cell>
          <cell r="Q94">
            <v>153.01053991166827</v>
          </cell>
          <cell r="R94">
            <v>2.5000000000000001E-2</v>
          </cell>
          <cell r="S94">
            <v>46776.783112541307</v>
          </cell>
          <cell r="T94">
            <v>327040</v>
          </cell>
          <cell r="U94">
            <v>325358.56041131105</v>
          </cell>
        </row>
        <row r="95">
          <cell r="C95">
            <v>3433</v>
          </cell>
          <cell r="D95" t="str">
            <v>Pipworth Community Primary School</v>
          </cell>
          <cell r="E95">
            <v>384</v>
          </cell>
          <cell r="F95">
            <v>373</v>
          </cell>
          <cell r="G95">
            <v>-11</v>
          </cell>
          <cell r="I95">
            <v>2250054.3178972239</v>
          </cell>
          <cell r="J95">
            <v>5859.5164528573541</v>
          </cell>
          <cell r="K95">
            <v>130970</v>
          </cell>
          <cell r="L95">
            <v>341.06770833333331</v>
          </cell>
          <cell r="M95">
            <v>2381024.3178972239</v>
          </cell>
          <cell r="N95">
            <v>6200.5841611906872</v>
          </cell>
          <cell r="O95">
            <v>2355261.188993101</v>
          </cell>
          <cell r="P95">
            <v>6314.3731608394128</v>
          </cell>
          <cell r="Q95">
            <v>113.78899964872562</v>
          </cell>
          <cell r="R95">
            <v>1.7999999999999999E-2</v>
          </cell>
          <cell r="S95">
            <v>-25763.128904122859</v>
          </cell>
          <cell r="T95">
            <v>319680</v>
          </cell>
          <cell r="U95">
            <v>310522.5</v>
          </cell>
        </row>
        <row r="96">
          <cell r="C96">
            <v>3427</v>
          </cell>
          <cell r="D96" t="str">
            <v>Porter Croft Church of England Primary Academy</v>
          </cell>
          <cell r="E96">
            <v>215</v>
          </cell>
          <cell r="F96">
            <v>211</v>
          </cell>
          <cell r="G96">
            <v>-4</v>
          </cell>
          <cell r="I96">
            <v>1204956.6932841002</v>
          </cell>
          <cell r="J96">
            <v>5604.449736205117</v>
          </cell>
          <cell r="K96">
            <v>67525</v>
          </cell>
          <cell r="L96">
            <v>314.06976744186045</v>
          </cell>
          <cell r="M96">
            <v>1272481.6932841002</v>
          </cell>
          <cell r="N96">
            <v>5918.5195036469777</v>
          </cell>
          <cell r="O96">
            <v>1262301.0510880488</v>
          </cell>
          <cell r="P96">
            <v>5982.4694364362504</v>
          </cell>
          <cell r="Q96">
            <v>63.94993278927268</v>
          </cell>
          <cell r="R96">
            <v>1.0999999999999999E-2</v>
          </cell>
          <cell r="S96">
            <v>-10180.642196051311</v>
          </cell>
          <cell r="T96">
            <v>113180</v>
          </cell>
          <cell r="U96">
            <v>111074.32558139534</v>
          </cell>
        </row>
        <row r="97">
          <cell r="C97">
            <v>2347</v>
          </cell>
          <cell r="D97" t="str">
            <v>Prince Edward Primary School</v>
          </cell>
          <cell r="E97">
            <v>412</v>
          </cell>
          <cell r="F97">
            <v>414</v>
          </cell>
          <cell r="G97">
            <v>2</v>
          </cell>
          <cell r="I97">
            <v>2407670.63719782</v>
          </cell>
          <cell r="J97">
            <v>5843.8607698976211</v>
          </cell>
          <cell r="K97">
            <v>132986</v>
          </cell>
          <cell r="L97">
            <v>322.78155339805824</v>
          </cell>
          <cell r="M97">
            <v>2540656.63719782</v>
          </cell>
          <cell r="N97">
            <v>6166.6423232956795</v>
          </cell>
          <cell r="O97">
            <v>2616583.0244030105</v>
          </cell>
          <cell r="P97">
            <v>6320.2488512150012</v>
          </cell>
          <cell r="Q97">
            <v>153.60652791932171</v>
          </cell>
          <cell r="R97">
            <v>2.5000000000000001E-2</v>
          </cell>
          <cell r="S97">
            <v>75926.387205190491</v>
          </cell>
          <cell r="T97">
            <v>308070</v>
          </cell>
          <cell r="U97">
            <v>309565.48543689318</v>
          </cell>
        </row>
        <row r="98">
          <cell r="C98">
            <v>2366</v>
          </cell>
          <cell r="D98" t="str">
            <v>Pye Bank CofE Primary School</v>
          </cell>
          <cell r="E98">
            <v>430</v>
          </cell>
          <cell r="F98">
            <v>417</v>
          </cell>
          <cell r="G98">
            <v>-13</v>
          </cell>
          <cell r="I98">
            <v>2448873.018787283</v>
          </cell>
          <cell r="J98">
            <v>5695.053532063449</v>
          </cell>
          <cell r="K98">
            <v>143388</v>
          </cell>
          <cell r="L98">
            <v>333.46046511627907</v>
          </cell>
          <cell r="M98">
            <v>2592261.018787283</v>
          </cell>
          <cell r="N98">
            <v>6028.513997179728</v>
          </cell>
          <cell r="O98">
            <v>2580123.7058793739</v>
          </cell>
          <cell r="P98">
            <v>6187.3470164972996</v>
          </cell>
          <cell r="Q98">
            <v>158.8330193175716</v>
          </cell>
          <cell r="R98">
            <v>2.5999999999999999E-2</v>
          </cell>
          <cell r="S98">
            <v>-12137.312907909043</v>
          </cell>
          <cell r="T98">
            <v>345580</v>
          </cell>
          <cell r="U98">
            <v>335132.23255813954</v>
          </cell>
        </row>
        <row r="99">
          <cell r="C99">
            <v>2363</v>
          </cell>
          <cell r="D99" t="str">
            <v>Rainbow Forge Primary Academy</v>
          </cell>
          <cell r="E99">
            <v>292</v>
          </cell>
          <cell r="F99">
            <v>273</v>
          </cell>
          <cell r="G99">
            <v>-19</v>
          </cell>
          <cell r="I99">
            <v>1510751.4217695838</v>
          </cell>
          <cell r="J99">
            <v>5173.8062389369306</v>
          </cell>
          <cell r="K99">
            <v>94454</v>
          </cell>
          <cell r="L99">
            <v>323.47260273972603</v>
          </cell>
          <cell r="M99">
            <v>1605205.4217695838</v>
          </cell>
          <cell r="N99">
            <v>5497.2788416766571</v>
          </cell>
          <cell r="O99">
            <v>1536266.7381917452</v>
          </cell>
          <cell r="P99">
            <v>5627.3506893470521</v>
          </cell>
          <cell r="Q99">
            <v>130.07184767039507</v>
          </cell>
          <cell r="R99">
            <v>2.4E-2</v>
          </cell>
          <cell r="S99">
            <v>-68938.683577838587</v>
          </cell>
          <cell r="T99">
            <v>195210</v>
          </cell>
          <cell r="U99">
            <v>182507.9794520548</v>
          </cell>
        </row>
        <row r="100">
          <cell r="C100">
            <v>2334</v>
          </cell>
          <cell r="D100" t="str">
            <v>Reignhead Primary School</v>
          </cell>
          <cell r="E100">
            <v>240</v>
          </cell>
          <cell r="F100">
            <v>223</v>
          </cell>
          <cell r="G100">
            <v>-17</v>
          </cell>
          <cell r="I100">
            <v>1267918.9695622374</v>
          </cell>
          <cell r="J100">
            <v>5282.9957065093222</v>
          </cell>
          <cell r="K100">
            <v>75282</v>
          </cell>
          <cell r="L100">
            <v>313.67500000000001</v>
          </cell>
          <cell r="M100">
            <v>1343200.9695622374</v>
          </cell>
          <cell r="N100">
            <v>5596.6707065093224</v>
          </cell>
          <cell r="O100">
            <v>1282952.8133222926</v>
          </cell>
          <cell r="P100">
            <v>5753.1516292479491</v>
          </cell>
          <cell r="Q100">
            <v>156.48092273862676</v>
          </cell>
          <cell r="R100">
            <v>2.8000000000000001E-2</v>
          </cell>
          <cell r="S100">
            <v>-60248.156239944743</v>
          </cell>
          <cell r="T100">
            <v>144530</v>
          </cell>
          <cell r="U100">
            <v>134292.45833333334</v>
          </cell>
        </row>
        <row r="101">
          <cell r="C101">
            <v>2338</v>
          </cell>
          <cell r="D101" t="str">
            <v>Rivelin Primary School</v>
          </cell>
          <cell r="E101">
            <v>375</v>
          </cell>
          <cell r="F101">
            <v>384</v>
          </cell>
          <cell r="G101">
            <v>9</v>
          </cell>
          <cell r="I101">
            <v>1853794.1380062958</v>
          </cell>
          <cell r="J101">
            <v>4943.451034683455</v>
          </cell>
          <cell r="K101">
            <v>99913</v>
          </cell>
          <cell r="L101">
            <v>266.43466666666666</v>
          </cell>
          <cell r="M101">
            <v>1953707.1380062958</v>
          </cell>
          <cell r="N101">
            <v>5209.885701350122</v>
          </cell>
          <cell r="O101">
            <v>2015540.7539238541</v>
          </cell>
          <cell r="P101">
            <v>5248.8040466767034</v>
          </cell>
          <cell r="Q101">
            <v>38.918345326581402</v>
          </cell>
          <cell r="R101">
            <v>7.0000000000000001E-3</v>
          </cell>
          <cell r="S101">
            <v>61833.615917558316</v>
          </cell>
          <cell r="T101">
            <v>99860</v>
          </cell>
          <cell r="U101">
            <v>102256.64</v>
          </cell>
        </row>
        <row r="102">
          <cell r="C102">
            <v>2306</v>
          </cell>
          <cell r="D102" t="str">
            <v>Royd Nursery and Infant School</v>
          </cell>
          <cell r="E102">
            <v>127</v>
          </cell>
          <cell r="F102">
            <v>133</v>
          </cell>
          <cell r="G102">
            <v>6</v>
          </cell>
          <cell r="I102">
            <v>702465.19711736625</v>
          </cell>
          <cell r="J102">
            <v>5531.2220245461913</v>
          </cell>
          <cell r="K102">
            <v>41637</v>
          </cell>
          <cell r="L102">
            <v>327.85039370078738</v>
          </cell>
          <cell r="M102">
            <v>744102.19711736625</v>
          </cell>
          <cell r="N102">
            <v>5859.0724182469785</v>
          </cell>
          <cell r="O102">
            <v>779146.42252383207</v>
          </cell>
          <cell r="P102">
            <v>5858.2437783746773</v>
          </cell>
          <cell r="Q102">
            <v>-0.82863987230120983</v>
          </cell>
          <cell r="R102">
            <v>0</v>
          </cell>
          <cell r="S102">
            <v>35044.225406465819</v>
          </cell>
          <cell r="T102">
            <v>63170</v>
          </cell>
          <cell r="U102">
            <v>66154.4094488189</v>
          </cell>
        </row>
        <row r="103">
          <cell r="C103">
            <v>3401</v>
          </cell>
          <cell r="D103" t="str">
            <v>Sacred Heart School, A Catholic Voluntary Academy</v>
          </cell>
          <cell r="E103">
            <v>201</v>
          </cell>
          <cell r="F103">
            <v>211</v>
          </cell>
          <cell r="G103">
            <v>10</v>
          </cell>
          <cell r="I103">
            <v>1009796.6426151552</v>
          </cell>
          <cell r="J103">
            <v>5023.8638936077377</v>
          </cell>
          <cell r="K103">
            <v>56835</v>
          </cell>
          <cell r="L103">
            <v>282.76119402985074</v>
          </cell>
          <cell r="M103">
            <v>1066631.6426151553</v>
          </cell>
          <cell r="N103">
            <v>5306.6250876375889</v>
          </cell>
          <cell r="O103">
            <v>1143622.7021514399</v>
          </cell>
          <cell r="P103">
            <v>5420.0128064049286</v>
          </cell>
          <cell r="Q103">
            <v>113.38771876733972</v>
          </cell>
          <cell r="R103">
            <v>2.1000000000000001E-2</v>
          </cell>
          <cell r="S103">
            <v>76991.059536284534</v>
          </cell>
          <cell r="T103">
            <v>55070</v>
          </cell>
          <cell r="U103">
            <v>57809.800995024874</v>
          </cell>
        </row>
        <row r="104">
          <cell r="C104">
            <v>2369</v>
          </cell>
          <cell r="D104" t="str">
            <v>Sharrow Nursery, Infant and Junior School</v>
          </cell>
          <cell r="E104">
            <v>427</v>
          </cell>
          <cell r="F104">
            <v>428</v>
          </cell>
          <cell r="G104">
            <v>1</v>
          </cell>
          <cell r="I104">
            <v>2344064.8111455478</v>
          </cell>
          <cell r="J104">
            <v>5489.6131408560841</v>
          </cell>
          <cell r="K104">
            <v>129977</v>
          </cell>
          <cell r="L104">
            <v>304.39578454332553</v>
          </cell>
          <cell r="M104">
            <v>2474041.8111455478</v>
          </cell>
          <cell r="N104">
            <v>5794.0089253994092</v>
          </cell>
          <cell r="O104">
            <v>2554360.4411908817</v>
          </cell>
          <cell r="P104">
            <v>5968.1318719413121</v>
          </cell>
          <cell r="Q104">
            <v>174.12294654190282</v>
          </cell>
          <cell r="R104">
            <v>0.03</v>
          </cell>
          <cell r="S104">
            <v>80318.630045333877</v>
          </cell>
          <cell r="T104">
            <v>259620</v>
          </cell>
          <cell r="U104">
            <v>260228.00936768149</v>
          </cell>
        </row>
        <row r="105">
          <cell r="C105">
            <v>2349</v>
          </cell>
          <cell r="D105" t="str">
            <v>Shooter's Grove Primary School</v>
          </cell>
          <cell r="E105">
            <v>356</v>
          </cell>
          <cell r="F105">
            <v>332</v>
          </cell>
          <cell r="G105">
            <v>-24</v>
          </cell>
          <cell r="I105">
            <v>1757591.1317422544</v>
          </cell>
          <cell r="J105">
            <v>4937.0537408490291</v>
          </cell>
          <cell r="K105">
            <v>101882</v>
          </cell>
          <cell r="L105">
            <v>286.18539325842698</v>
          </cell>
          <cell r="M105">
            <v>1859473.1317422544</v>
          </cell>
          <cell r="N105">
            <v>5223.2391341074563</v>
          </cell>
          <cell r="O105">
            <v>1796201.1047884398</v>
          </cell>
          <cell r="P105">
            <v>5410.244291531445</v>
          </cell>
          <cell r="Q105">
            <v>187.00515742398875</v>
          </cell>
          <cell r="R105">
            <v>3.5999999999999997E-2</v>
          </cell>
          <cell r="S105">
            <v>-63272.026953814551</v>
          </cell>
          <cell r="T105">
            <v>142080</v>
          </cell>
          <cell r="U105">
            <v>132501.57303370786</v>
          </cell>
        </row>
        <row r="106">
          <cell r="C106">
            <v>2360</v>
          </cell>
          <cell r="D106" t="str">
            <v>Shortbrook Primary School</v>
          </cell>
          <cell r="E106">
            <v>85</v>
          </cell>
          <cell r="F106">
            <v>83</v>
          </cell>
          <cell r="G106">
            <v>-2</v>
          </cell>
          <cell r="I106">
            <v>663753.03709683497</v>
          </cell>
          <cell r="J106">
            <v>7808.8592599627646</v>
          </cell>
          <cell r="K106">
            <v>37203</v>
          </cell>
          <cell r="L106">
            <v>437.68235294117648</v>
          </cell>
          <cell r="M106">
            <v>700956.03709683497</v>
          </cell>
          <cell r="N106">
            <v>8246.5416129039404</v>
          </cell>
          <cell r="O106">
            <v>693904.09951343667</v>
          </cell>
          <cell r="P106">
            <v>8360.2903555835746</v>
          </cell>
          <cell r="Q106">
            <v>113.74874267963423</v>
          </cell>
          <cell r="R106">
            <v>1.4E-2</v>
          </cell>
          <cell r="S106">
            <v>-7051.9375833983067</v>
          </cell>
          <cell r="T106">
            <v>82880</v>
          </cell>
          <cell r="U106">
            <v>80929.882352941175</v>
          </cell>
        </row>
        <row r="107">
          <cell r="C107">
            <v>2009</v>
          </cell>
          <cell r="D107" t="str">
            <v>Southey Green Primary School and Nurseries</v>
          </cell>
          <cell r="E107">
            <v>620</v>
          </cell>
          <cell r="F107">
            <v>615</v>
          </cell>
          <cell r="G107">
            <v>-5</v>
          </cell>
          <cell r="I107">
            <v>3527953.2429934121</v>
          </cell>
          <cell r="J107">
            <v>5690.2471661184063</v>
          </cell>
          <cell r="K107">
            <v>206618</v>
          </cell>
          <cell r="L107">
            <v>333.25483870967741</v>
          </cell>
          <cell r="M107">
            <v>3734571.2429934121</v>
          </cell>
          <cell r="N107">
            <v>6023.502004828084</v>
          </cell>
          <cell r="O107">
            <v>3786182.0534384935</v>
          </cell>
          <cell r="P107">
            <v>6156.3935828268186</v>
          </cell>
          <cell r="Q107">
            <v>132.89157799873465</v>
          </cell>
          <cell r="R107">
            <v>2.1999999999999999E-2</v>
          </cell>
          <cell r="S107">
            <v>51610.810445081443</v>
          </cell>
          <cell r="T107">
            <v>527580</v>
          </cell>
          <cell r="U107">
            <v>523325.32258064515</v>
          </cell>
        </row>
        <row r="108">
          <cell r="C108">
            <v>2329</v>
          </cell>
          <cell r="D108" t="str">
            <v>Springfield Primary School</v>
          </cell>
          <cell r="E108">
            <v>200</v>
          </cell>
          <cell r="F108">
            <v>202</v>
          </cell>
          <cell r="G108">
            <v>2</v>
          </cell>
          <cell r="I108">
            <v>1167825.6429634322</v>
          </cell>
          <cell r="J108">
            <v>5839.1282148171613</v>
          </cell>
          <cell r="K108">
            <v>64518</v>
          </cell>
          <cell r="L108">
            <v>322.58999999999997</v>
          </cell>
          <cell r="M108">
            <v>1232343.6429634322</v>
          </cell>
          <cell r="N108">
            <v>6161.7182148171614</v>
          </cell>
          <cell r="O108">
            <v>1280114.1631060503</v>
          </cell>
          <cell r="P108">
            <v>6337.1988272576746</v>
          </cell>
          <cell r="Q108">
            <v>175.48061244051314</v>
          </cell>
          <cell r="R108">
            <v>2.8000000000000001E-2</v>
          </cell>
          <cell r="S108">
            <v>47770.520142618101</v>
          </cell>
          <cell r="T108">
            <v>109520</v>
          </cell>
          <cell r="U108">
            <v>110615.2</v>
          </cell>
        </row>
        <row r="109">
          <cell r="C109">
            <v>5202</v>
          </cell>
          <cell r="D109" t="str">
            <v>St Ann's Catholic Primary School, A Voluntary Academy</v>
          </cell>
          <cell r="E109">
            <v>101</v>
          </cell>
          <cell r="F109">
            <v>96</v>
          </cell>
          <cell r="G109">
            <v>-5</v>
          </cell>
          <cell r="I109">
            <v>571949.74988648074</v>
          </cell>
          <cell r="J109">
            <v>5662.8688107572352</v>
          </cell>
          <cell r="K109">
            <v>31963</v>
          </cell>
          <cell r="L109">
            <v>316.46534653465346</v>
          </cell>
          <cell r="M109">
            <v>603912.74988648074</v>
          </cell>
          <cell r="N109">
            <v>5979.3341572918889</v>
          </cell>
          <cell r="O109">
            <v>593464.58714550512</v>
          </cell>
          <cell r="P109">
            <v>6181.9227827656787</v>
          </cell>
          <cell r="Q109">
            <v>202.58862547378976</v>
          </cell>
          <cell r="R109">
            <v>3.4000000000000002E-2</v>
          </cell>
          <cell r="S109">
            <v>-10448.162740975618</v>
          </cell>
          <cell r="T109">
            <v>22900</v>
          </cell>
          <cell r="U109">
            <v>21766.336633663366</v>
          </cell>
        </row>
        <row r="110">
          <cell r="C110">
            <v>3402</v>
          </cell>
          <cell r="D110" t="str">
            <v>St Catherine's Catholic Primary School (Hallam)</v>
          </cell>
          <cell r="E110">
            <v>427</v>
          </cell>
          <cell r="F110">
            <v>421</v>
          </cell>
          <cell r="G110">
            <v>-6</v>
          </cell>
          <cell r="I110">
            <v>2304370.0279791197</v>
          </cell>
          <cell r="J110">
            <v>5396.6511193890392</v>
          </cell>
          <cell r="K110">
            <v>127909</v>
          </cell>
          <cell r="L110">
            <v>299.55269320843092</v>
          </cell>
          <cell r="M110">
            <v>2432279.0279791197</v>
          </cell>
          <cell r="N110">
            <v>5696.2038125974696</v>
          </cell>
          <cell r="O110">
            <v>2457081.9575343914</v>
          </cell>
          <cell r="P110">
            <v>5836.2991865424974</v>
          </cell>
          <cell r="Q110">
            <v>140.09537394502786</v>
          </cell>
          <cell r="R110">
            <v>2.5000000000000001E-2</v>
          </cell>
          <cell r="S110">
            <v>24802.929555271752</v>
          </cell>
          <cell r="T110">
            <v>235630</v>
          </cell>
          <cell r="U110">
            <v>232319.03981264637</v>
          </cell>
        </row>
        <row r="111">
          <cell r="C111">
            <v>2017</v>
          </cell>
          <cell r="D111" t="str">
            <v>St John Fisher Primary, A Catholic Voluntary Academy</v>
          </cell>
          <cell r="E111">
            <v>209</v>
          </cell>
          <cell r="F111">
            <v>212</v>
          </cell>
          <cell r="G111">
            <v>3</v>
          </cell>
          <cell r="I111">
            <v>1039272.0860298275</v>
          </cell>
          <cell r="J111">
            <v>4972.5937130613756</v>
          </cell>
          <cell r="K111">
            <v>58351</v>
          </cell>
          <cell r="L111">
            <v>279.19138755980862</v>
          </cell>
          <cell r="M111">
            <v>1097623.0860298276</v>
          </cell>
          <cell r="N111">
            <v>5251.7851006211849</v>
          </cell>
          <cell r="O111">
            <v>1142438.2830370276</v>
          </cell>
          <cell r="P111">
            <v>5388.8598256463565</v>
          </cell>
          <cell r="Q111">
            <v>137.07472502517157</v>
          </cell>
          <cell r="R111">
            <v>2.5999999999999999E-2</v>
          </cell>
          <cell r="S111">
            <v>44815.197007199982</v>
          </cell>
          <cell r="T111">
            <v>54270</v>
          </cell>
          <cell r="U111">
            <v>55048.995215311006</v>
          </cell>
        </row>
        <row r="112">
          <cell r="C112">
            <v>5203</v>
          </cell>
          <cell r="D112" t="str">
            <v>St Joseph's Primary School</v>
          </cell>
          <cell r="E112">
            <v>209</v>
          </cell>
          <cell r="F112">
            <v>202</v>
          </cell>
          <cell r="G112">
            <v>-7</v>
          </cell>
          <cell r="I112">
            <v>1064675.01474993</v>
          </cell>
          <cell r="J112">
            <v>5094.1388265546893</v>
          </cell>
          <cell r="K112">
            <v>57681</v>
          </cell>
          <cell r="L112">
            <v>275.98564593301438</v>
          </cell>
          <cell r="M112">
            <v>1122356.01474993</v>
          </cell>
          <cell r="N112">
            <v>5370.1244724877033</v>
          </cell>
          <cell r="O112">
            <v>1099339.7664259342</v>
          </cell>
          <cell r="P112">
            <v>5442.2760714155156</v>
          </cell>
          <cell r="Q112">
            <v>72.151598927812302</v>
          </cell>
          <cell r="R112">
            <v>1.2999999999999999E-2</v>
          </cell>
          <cell r="S112">
            <v>-23016.248323995853</v>
          </cell>
          <cell r="T112">
            <v>41440</v>
          </cell>
          <cell r="U112">
            <v>40052.05741626794</v>
          </cell>
        </row>
        <row r="113">
          <cell r="C113">
            <v>3406</v>
          </cell>
          <cell r="D113" t="str">
            <v>St Marie's School, A Catholic Voluntary Academy</v>
          </cell>
          <cell r="E113">
            <v>213</v>
          </cell>
          <cell r="F113">
            <v>224</v>
          </cell>
          <cell r="G113">
            <v>11</v>
          </cell>
          <cell r="I113">
            <v>1014511.3258819884</v>
          </cell>
          <cell r="J113">
            <v>4762.9639712769404</v>
          </cell>
          <cell r="K113">
            <v>58639</v>
          </cell>
          <cell r="L113">
            <v>275.30046948356807</v>
          </cell>
          <cell r="M113">
            <v>1073150.3258819883</v>
          </cell>
          <cell r="N113">
            <v>5038.2644407605085</v>
          </cell>
          <cell r="O113">
            <v>1146278.9878446343</v>
          </cell>
          <cell r="P113">
            <v>5117.3169100206887</v>
          </cell>
          <cell r="Q113">
            <v>79.05246926018026</v>
          </cell>
          <cell r="R113">
            <v>1.6E-2</v>
          </cell>
          <cell r="S113">
            <v>73128.66196264606</v>
          </cell>
          <cell r="T113">
            <v>49830</v>
          </cell>
          <cell r="U113">
            <v>52403.380281690144</v>
          </cell>
        </row>
        <row r="114">
          <cell r="C114">
            <v>2020</v>
          </cell>
          <cell r="D114" t="str">
            <v>St Mary's Church of England Primary School</v>
          </cell>
          <cell r="E114">
            <v>210</v>
          </cell>
          <cell r="F114">
            <v>194</v>
          </cell>
          <cell r="G114">
            <v>-16</v>
          </cell>
          <cell r="I114">
            <v>1121568.6777016108</v>
          </cell>
          <cell r="J114">
            <v>5340.8032271505281</v>
          </cell>
          <cell r="K114">
            <v>65332</v>
          </cell>
          <cell r="L114">
            <v>311.10476190476192</v>
          </cell>
          <cell r="M114">
            <v>1186900.6777016108</v>
          </cell>
          <cell r="N114">
            <v>5651.9079890552894</v>
          </cell>
          <cell r="O114">
            <v>1129254.2328429362</v>
          </cell>
          <cell r="P114">
            <v>5820.8981074378153</v>
          </cell>
          <cell r="Q114">
            <v>168.99011838252591</v>
          </cell>
          <cell r="R114">
            <v>0.03</v>
          </cell>
          <cell r="S114">
            <v>-57646.444858674658</v>
          </cell>
          <cell r="T114">
            <v>100250</v>
          </cell>
          <cell r="U114">
            <v>92611.904761904763</v>
          </cell>
        </row>
        <row r="115">
          <cell r="C115">
            <v>3423</v>
          </cell>
          <cell r="D115" t="str">
            <v>St Mary's Primary School, A Catholic Voluntary Academy</v>
          </cell>
          <cell r="E115">
            <v>176</v>
          </cell>
          <cell r="F115">
            <v>172</v>
          </cell>
          <cell r="G115">
            <v>-4</v>
          </cell>
          <cell r="I115">
            <v>876217.61193011608</v>
          </cell>
          <cell r="J115">
            <v>4978.5091586938415</v>
          </cell>
          <cell r="K115">
            <v>49066</v>
          </cell>
          <cell r="L115">
            <v>278.78409090909093</v>
          </cell>
          <cell r="M115">
            <v>925283.61193011608</v>
          </cell>
          <cell r="N115">
            <v>5257.2932496029325</v>
          </cell>
          <cell r="O115">
            <v>915654.21448250045</v>
          </cell>
          <cell r="P115">
            <v>5323.5710144331424</v>
          </cell>
          <cell r="Q115">
            <v>66.27776483020989</v>
          </cell>
          <cell r="R115">
            <v>1.2999999999999999E-2</v>
          </cell>
          <cell r="S115">
            <v>-9629.3974476156291</v>
          </cell>
          <cell r="T115">
            <v>33260</v>
          </cell>
          <cell r="U115">
            <v>32504.090909090908</v>
          </cell>
        </row>
        <row r="116">
          <cell r="C116">
            <v>5207</v>
          </cell>
          <cell r="D116" t="str">
            <v>St Patrick's Catholic Voluntary Academy</v>
          </cell>
          <cell r="E116">
            <v>279</v>
          </cell>
          <cell r="F116">
            <v>277</v>
          </cell>
          <cell r="G116">
            <v>-2</v>
          </cell>
          <cell r="I116">
            <v>1517920.9768523809</v>
          </cell>
          <cell r="J116">
            <v>5440.5769779655229</v>
          </cell>
          <cell r="K116">
            <v>83977</v>
          </cell>
          <cell r="L116">
            <v>300.99283154121866</v>
          </cell>
          <cell r="M116">
            <v>1601897.9768523809</v>
          </cell>
          <cell r="N116">
            <v>5741.5698095067419</v>
          </cell>
          <cell r="O116">
            <v>1636847.7744649076</v>
          </cell>
          <cell r="P116">
            <v>5909.1977417505686</v>
          </cell>
          <cell r="Q116">
            <v>167.62793224382676</v>
          </cell>
          <cell r="R116">
            <v>2.9000000000000001E-2</v>
          </cell>
          <cell r="S116">
            <v>34949.797612526687</v>
          </cell>
          <cell r="T116">
            <v>137950</v>
          </cell>
          <cell r="U116">
            <v>136961.11111111112</v>
          </cell>
        </row>
        <row r="117">
          <cell r="C117">
            <v>5208</v>
          </cell>
          <cell r="D117" t="str">
            <v>St Theresa's Catholic Primary School</v>
          </cell>
          <cell r="E117">
            <v>207</v>
          </cell>
          <cell r="F117">
            <v>211</v>
          </cell>
          <cell r="G117">
            <v>4</v>
          </cell>
          <cell r="I117">
            <v>1163155.5017804485</v>
          </cell>
          <cell r="J117">
            <v>5619.1087042533745</v>
          </cell>
          <cell r="K117">
            <v>63001</v>
          </cell>
          <cell r="L117">
            <v>304.35265700483092</v>
          </cell>
          <cell r="M117">
            <v>1226156.5017804485</v>
          </cell>
          <cell r="N117">
            <v>5923.4613612582052</v>
          </cell>
          <cell r="O117">
            <v>1258632.8123565032</v>
          </cell>
          <cell r="P117">
            <v>5965.0844187512002</v>
          </cell>
          <cell r="Q117">
            <v>41.623057492995031</v>
          </cell>
          <cell r="R117">
            <v>7.0000000000000001E-3</v>
          </cell>
          <cell r="S117">
            <v>32476.310576054733</v>
          </cell>
          <cell r="T117">
            <v>99780</v>
          </cell>
          <cell r="U117">
            <v>101708.11594202899</v>
          </cell>
        </row>
        <row r="118">
          <cell r="C118">
            <v>3424</v>
          </cell>
          <cell r="D118" t="str">
            <v>St Thomas More Catholic Primary, A Voluntary Academy</v>
          </cell>
          <cell r="E118">
            <v>206</v>
          </cell>
          <cell r="F118">
            <v>201</v>
          </cell>
          <cell r="G118">
            <v>-5</v>
          </cell>
          <cell r="I118">
            <v>1076909.8942826567</v>
          </cell>
          <cell r="J118">
            <v>5227.7179334109551</v>
          </cell>
          <cell r="K118">
            <v>60156</v>
          </cell>
          <cell r="L118">
            <v>292.01941747572818</v>
          </cell>
          <cell r="M118">
            <v>1137065.8942826567</v>
          </cell>
          <cell r="N118">
            <v>5519.7373508866831</v>
          </cell>
          <cell r="O118">
            <v>1138803.2333935499</v>
          </cell>
          <cell r="P118">
            <v>5665.6877283261192</v>
          </cell>
          <cell r="Q118">
            <v>145.95037743943612</v>
          </cell>
          <cell r="R118">
            <v>2.5999999999999999E-2</v>
          </cell>
          <cell r="S118">
            <v>1737.3391108931974</v>
          </cell>
          <cell r="T118">
            <v>67690</v>
          </cell>
          <cell r="U118">
            <v>66047.038834951454</v>
          </cell>
        </row>
        <row r="119">
          <cell r="C119">
            <v>3414</v>
          </cell>
          <cell r="D119" t="str">
            <v>St Thomas of Canterbury School, a Catholic Voluntary Academy</v>
          </cell>
          <cell r="E119">
            <v>203</v>
          </cell>
          <cell r="F119">
            <v>196</v>
          </cell>
          <cell r="G119">
            <v>-7</v>
          </cell>
          <cell r="I119">
            <v>977826.50275446603</v>
          </cell>
          <cell r="J119">
            <v>4816.8793239136257</v>
          </cell>
          <cell r="K119">
            <v>56885</v>
          </cell>
          <cell r="L119">
            <v>280.22167487684732</v>
          </cell>
          <cell r="M119">
            <v>1034711.502754466</v>
          </cell>
          <cell r="N119">
            <v>5097.1009987904727</v>
          </cell>
          <cell r="O119">
            <v>1032171.8465711687</v>
          </cell>
          <cell r="P119">
            <v>5266.1828906692281</v>
          </cell>
          <cell r="Q119">
            <v>169.08189187875541</v>
          </cell>
          <cell r="R119">
            <v>3.3000000000000002E-2</v>
          </cell>
          <cell r="S119">
            <v>-2539.6561832972802</v>
          </cell>
          <cell r="T119">
            <v>44400</v>
          </cell>
          <cell r="U119">
            <v>42868.965517241377</v>
          </cell>
        </row>
        <row r="120">
          <cell r="C120">
            <v>3412</v>
          </cell>
          <cell r="D120" t="str">
            <v>St Wilfrid's Catholic Primary School</v>
          </cell>
          <cell r="E120">
            <v>291</v>
          </cell>
          <cell r="F120">
            <v>282</v>
          </cell>
          <cell r="G120">
            <v>-9</v>
          </cell>
          <cell r="I120">
            <v>1346708.0800000005</v>
          </cell>
          <cell r="J120">
            <v>4627.862817869418</v>
          </cell>
          <cell r="K120">
            <v>73185</v>
          </cell>
          <cell r="L120">
            <v>251.49484536082474</v>
          </cell>
          <cell r="M120">
            <v>1419893.0800000005</v>
          </cell>
          <cell r="N120">
            <v>4879.357663230242</v>
          </cell>
          <cell r="O120">
            <v>1403425.1999999995</v>
          </cell>
          <cell r="P120">
            <v>4976.6851063829772</v>
          </cell>
          <cell r="Q120">
            <v>97.327443152735214</v>
          </cell>
          <cell r="R120">
            <v>0.02</v>
          </cell>
          <cell r="S120">
            <v>-16467.880000001052</v>
          </cell>
          <cell r="T120">
            <v>25160</v>
          </cell>
          <cell r="U120">
            <v>24381.855670103094</v>
          </cell>
        </row>
        <row r="121">
          <cell r="C121">
            <v>2294</v>
          </cell>
          <cell r="D121" t="str">
            <v>Stannington Infant School</v>
          </cell>
          <cell r="E121">
            <v>174</v>
          </cell>
          <cell r="F121">
            <v>178</v>
          </cell>
          <cell r="G121">
            <v>4</v>
          </cell>
          <cell r="I121">
            <v>854485.33087271859</v>
          </cell>
          <cell r="J121">
            <v>4910.8352349006818</v>
          </cell>
          <cell r="K121">
            <v>49204</v>
          </cell>
          <cell r="L121">
            <v>282.78160919540232</v>
          </cell>
          <cell r="M121">
            <v>903689.33087271859</v>
          </cell>
          <cell r="N121">
            <v>5193.6168440960837</v>
          </cell>
          <cell r="O121">
            <v>929323.71869176545</v>
          </cell>
          <cell r="P121">
            <v>5220.9197679312665</v>
          </cell>
          <cell r="Q121">
            <v>27.30292383518281</v>
          </cell>
          <cell r="R121">
            <v>5.0000000000000001E-3</v>
          </cell>
          <cell r="S121">
            <v>25634.387819046853</v>
          </cell>
          <cell r="T121">
            <v>31420</v>
          </cell>
          <cell r="U121">
            <v>32142.298850574713</v>
          </cell>
        </row>
        <row r="122">
          <cell r="C122">
            <v>2303</v>
          </cell>
          <cell r="D122" t="str">
            <v>Stocksbridge Junior School</v>
          </cell>
          <cell r="E122">
            <v>278</v>
          </cell>
          <cell r="F122">
            <v>265</v>
          </cell>
          <cell r="G122">
            <v>-13</v>
          </cell>
          <cell r="I122">
            <v>1401522.3317421882</v>
          </cell>
          <cell r="J122">
            <v>5041.4472364826916</v>
          </cell>
          <cell r="K122">
            <v>80756</v>
          </cell>
          <cell r="L122">
            <v>290.48920863309354</v>
          </cell>
          <cell r="M122">
            <v>1482278.3317421882</v>
          </cell>
          <cell r="N122">
            <v>5331.9364451157853</v>
          </cell>
          <cell r="O122">
            <v>1462423.5403753405</v>
          </cell>
          <cell r="P122">
            <v>5518.579397642794</v>
          </cell>
          <cell r="Q122">
            <v>186.64295252700867</v>
          </cell>
          <cell r="R122">
            <v>3.5000000000000003E-2</v>
          </cell>
          <cell r="S122">
            <v>-19854.791366847698</v>
          </cell>
          <cell r="T122">
            <v>127950</v>
          </cell>
          <cell r="U122">
            <v>121966.72661870504</v>
          </cell>
        </row>
        <row r="123">
          <cell r="C123">
            <v>2302</v>
          </cell>
          <cell r="D123" t="str">
            <v>Stocksbridge Nursery Infant School</v>
          </cell>
          <cell r="E123">
            <v>198</v>
          </cell>
          <cell r="F123">
            <v>180</v>
          </cell>
          <cell r="G123">
            <v>-18</v>
          </cell>
          <cell r="I123">
            <v>1053627.7610282558</v>
          </cell>
          <cell r="J123">
            <v>5321.3523284255343</v>
          </cell>
          <cell r="K123">
            <v>61084</v>
          </cell>
          <cell r="L123">
            <v>308.50505050505052</v>
          </cell>
          <cell r="M123">
            <v>1114711.7610282558</v>
          </cell>
          <cell r="N123">
            <v>5629.8573789305847</v>
          </cell>
          <cell r="O123">
            <v>1036698.8964301039</v>
          </cell>
          <cell r="P123">
            <v>5759.4383135005774</v>
          </cell>
          <cell r="Q123">
            <v>129.58093456999268</v>
          </cell>
          <cell r="R123">
            <v>2.3E-2</v>
          </cell>
          <cell r="S123">
            <v>-78012.864598151878</v>
          </cell>
          <cell r="T123">
            <v>87270</v>
          </cell>
          <cell r="U123">
            <v>79336.363636363632</v>
          </cell>
        </row>
        <row r="124">
          <cell r="C124">
            <v>2350</v>
          </cell>
          <cell r="D124" t="str">
            <v>Stradbroke Primary School</v>
          </cell>
          <cell r="E124">
            <v>416</v>
          </cell>
          <cell r="F124">
            <v>408</v>
          </cell>
          <cell r="G124">
            <v>-8</v>
          </cell>
          <cell r="I124">
            <v>2289261.1990111992</v>
          </cell>
          <cell r="J124">
            <v>5503.0317283923059</v>
          </cell>
          <cell r="K124">
            <v>132146</v>
          </cell>
          <cell r="L124">
            <v>317.65865384615387</v>
          </cell>
          <cell r="M124">
            <v>2421407.1990111992</v>
          </cell>
          <cell r="N124">
            <v>5820.6903822384593</v>
          </cell>
          <cell r="O124">
            <v>2446175.5196883981</v>
          </cell>
          <cell r="P124">
            <v>5995.5282345303876</v>
          </cell>
          <cell r="Q124">
            <v>174.83785229192836</v>
          </cell>
          <cell r="R124">
            <v>0.03</v>
          </cell>
          <cell r="S124">
            <v>24768.320677198935</v>
          </cell>
          <cell r="T124">
            <v>331120</v>
          </cell>
          <cell r="U124">
            <v>324752.30769230769</v>
          </cell>
        </row>
        <row r="125">
          <cell r="C125">
            <v>2230</v>
          </cell>
          <cell r="D125" t="str">
            <v>Tinsley Meadows Primary School</v>
          </cell>
          <cell r="E125">
            <v>529</v>
          </cell>
          <cell r="F125">
            <v>556</v>
          </cell>
          <cell r="G125">
            <v>27</v>
          </cell>
          <cell r="I125">
            <v>2897423.9776446936</v>
          </cell>
          <cell r="J125">
            <v>5477.1719804247514</v>
          </cell>
          <cell r="K125">
            <v>165415</v>
          </cell>
          <cell r="L125">
            <v>312.69376181474479</v>
          </cell>
          <cell r="M125">
            <v>3062838.9776446936</v>
          </cell>
          <cell r="N125">
            <v>5789.8657422394963</v>
          </cell>
          <cell r="O125">
            <v>3307765.9375851327</v>
          </cell>
          <cell r="P125">
            <v>5949.219312203476</v>
          </cell>
          <cell r="Q125">
            <v>159.35356996397968</v>
          </cell>
          <cell r="R125">
            <v>2.8000000000000001E-2</v>
          </cell>
          <cell r="S125">
            <v>244926.95994043909</v>
          </cell>
          <cell r="T125">
            <v>352980</v>
          </cell>
          <cell r="U125">
            <v>370995.99243856332</v>
          </cell>
        </row>
        <row r="126">
          <cell r="C126">
            <v>5206</v>
          </cell>
          <cell r="D126" t="str">
            <v>Totley All Saints Church of England Voluntary Aided Primary School</v>
          </cell>
          <cell r="E126">
            <v>210</v>
          </cell>
          <cell r="F126">
            <v>211</v>
          </cell>
          <cell r="G126">
            <v>1</v>
          </cell>
          <cell r="I126">
            <v>1001127.84145179</v>
          </cell>
          <cell r="J126">
            <v>4767.2754354847139</v>
          </cell>
          <cell r="K126">
            <v>56308</v>
          </cell>
          <cell r="L126">
            <v>268.13333333333333</v>
          </cell>
          <cell r="M126">
            <v>1057435.84145179</v>
          </cell>
          <cell r="N126">
            <v>5035.4087688180471</v>
          </cell>
          <cell r="O126">
            <v>1079117.2245255129</v>
          </cell>
          <cell r="P126">
            <v>5114.299642301009</v>
          </cell>
          <cell r="Q126">
            <v>78.890873482961979</v>
          </cell>
          <cell r="R126">
            <v>1.6E-2</v>
          </cell>
          <cell r="S126">
            <v>21681.383073722944</v>
          </cell>
          <cell r="T126">
            <v>31370</v>
          </cell>
          <cell r="U126">
            <v>31519.380952380954</v>
          </cell>
        </row>
        <row r="127">
          <cell r="C127">
            <v>2203</v>
          </cell>
          <cell r="D127" t="str">
            <v>Totley Primary School</v>
          </cell>
          <cell r="E127">
            <v>423</v>
          </cell>
          <cell r="F127">
            <v>418</v>
          </cell>
          <cell r="G127">
            <v>-5</v>
          </cell>
          <cell r="I127">
            <v>1953978.7000000002</v>
          </cell>
          <cell r="J127">
            <v>4619.3349881796694</v>
          </cell>
          <cell r="K127">
            <v>105625</v>
          </cell>
          <cell r="L127">
            <v>249.70449172576832</v>
          </cell>
          <cell r="M127">
            <v>2059603.7000000002</v>
          </cell>
          <cell r="N127">
            <v>4869.0394799054375</v>
          </cell>
          <cell r="O127">
            <v>2076759.1299999992</v>
          </cell>
          <cell r="P127">
            <v>4968.3232775119595</v>
          </cell>
          <cell r="Q127">
            <v>99.283797606522057</v>
          </cell>
          <cell r="R127">
            <v>0.02</v>
          </cell>
          <cell r="S127">
            <v>17155.429999999003</v>
          </cell>
          <cell r="T127">
            <v>82670</v>
          </cell>
          <cell r="U127">
            <v>81692.813238770686</v>
          </cell>
        </row>
        <row r="128">
          <cell r="C128">
            <v>2351</v>
          </cell>
          <cell r="D128" t="str">
            <v>Walkley Primary School</v>
          </cell>
          <cell r="E128">
            <v>386</v>
          </cell>
          <cell r="F128">
            <v>413</v>
          </cell>
          <cell r="G128">
            <v>27</v>
          </cell>
          <cell r="I128">
            <v>1942768.1510191693</v>
          </cell>
          <cell r="J128">
            <v>5033.0781114486254</v>
          </cell>
          <cell r="K128">
            <v>108836</v>
          </cell>
          <cell r="L128">
            <v>281.95854922279796</v>
          </cell>
          <cell r="M128">
            <v>2051604.1510191693</v>
          </cell>
          <cell r="N128">
            <v>5315.0366606714233</v>
          </cell>
          <cell r="O128">
            <v>2230148.4158160519</v>
          </cell>
          <cell r="P128">
            <v>5399.8750988282127</v>
          </cell>
          <cell r="Q128">
            <v>84.83843815678938</v>
          </cell>
          <cell r="R128">
            <v>1.6E-2</v>
          </cell>
          <cell r="S128">
            <v>178544.26479688263</v>
          </cell>
          <cell r="T128">
            <v>169650</v>
          </cell>
          <cell r="U128">
            <v>181516.70984455958</v>
          </cell>
        </row>
        <row r="129">
          <cell r="C129">
            <v>3432</v>
          </cell>
          <cell r="D129" t="str">
            <v>Watercliffe Meadow Community Primary School</v>
          </cell>
          <cell r="E129">
            <v>412</v>
          </cell>
          <cell r="F129">
            <v>410</v>
          </cell>
          <cell r="G129">
            <v>-2</v>
          </cell>
          <cell r="I129">
            <v>2366221.2442922075</v>
          </cell>
          <cell r="J129">
            <v>5743.2554473111832</v>
          </cell>
          <cell r="K129">
            <v>139566</v>
          </cell>
          <cell r="L129">
            <v>338.752427184466</v>
          </cell>
          <cell r="M129">
            <v>2505787.2442922075</v>
          </cell>
          <cell r="N129">
            <v>6082.007874495649</v>
          </cell>
          <cell r="O129">
            <v>2567214.6685042735</v>
          </cell>
          <cell r="P129">
            <v>6261.4991914738375</v>
          </cell>
          <cell r="Q129">
            <v>179.49131697818848</v>
          </cell>
          <cell r="R129">
            <v>0.03</v>
          </cell>
          <cell r="S129">
            <v>61427.424212065991</v>
          </cell>
          <cell r="T129">
            <v>349980</v>
          </cell>
          <cell r="U129">
            <v>348281.06796116504</v>
          </cell>
        </row>
        <row r="130">
          <cell r="C130">
            <v>2319</v>
          </cell>
          <cell r="D130" t="str">
            <v>Waterthorpe Infant School</v>
          </cell>
          <cell r="E130">
            <v>124</v>
          </cell>
          <cell r="F130">
            <v>107</v>
          </cell>
          <cell r="G130">
            <v>-17</v>
          </cell>
          <cell r="I130">
            <v>757694.62021148193</v>
          </cell>
          <cell r="J130">
            <v>6110.4404855764669</v>
          </cell>
          <cell r="K130">
            <v>43066</v>
          </cell>
          <cell r="L130">
            <v>347.30645161290323</v>
          </cell>
          <cell r="M130">
            <v>800760.62021148193</v>
          </cell>
          <cell r="N130">
            <v>6457.7469371893703</v>
          </cell>
          <cell r="O130">
            <v>723000.70963414642</v>
          </cell>
          <cell r="P130">
            <v>6757.0159778892184</v>
          </cell>
          <cell r="Q130">
            <v>299.26904069984812</v>
          </cell>
          <cell r="R130">
            <v>4.5999999999999999E-2</v>
          </cell>
          <cell r="S130">
            <v>-77759.910577335511</v>
          </cell>
          <cell r="T130">
            <v>73220</v>
          </cell>
          <cell r="U130">
            <v>63181.774193548386</v>
          </cell>
        </row>
        <row r="131">
          <cell r="C131">
            <v>2352</v>
          </cell>
          <cell r="D131" t="str">
            <v>Westways Primary School</v>
          </cell>
          <cell r="E131">
            <v>582</v>
          </cell>
          <cell r="F131">
            <v>580</v>
          </cell>
          <cell r="G131">
            <v>-2</v>
          </cell>
          <cell r="I131">
            <v>2719729.6999999997</v>
          </cell>
          <cell r="J131">
            <v>4673.0750859106529</v>
          </cell>
          <cell r="K131">
            <v>150020</v>
          </cell>
          <cell r="L131">
            <v>257.766323024055</v>
          </cell>
          <cell r="M131">
            <v>2869749.6999999997</v>
          </cell>
          <cell r="N131">
            <v>4930.841408934707</v>
          </cell>
          <cell r="O131">
            <v>2921402</v>
          </cell>
          <cell r="P131">
            <v>5036.8999999999996</v>
          </cell>
          <cell r="Q131">
            <v>106.0585910652926</v>
          </cell>
          <cell r="R131">
            <v>2.1999999999999999E-2</v>
          </cell>
          <cell r="S131">
            <v>51652.300000000279</v>
          </cell>
          <cell r="T131">
            <v>160750</v>
          </cell>
          <cell r="U131">
            <v>160197.59450171821</v>
          </cell>
        </row>
        <row r="132">
          <cell r="C132">
            <v>2311</v>
          </cell>
          <cell r="D132" t="str">
            <v>Wharncliffe Side Primary School</v>
          </cell>
          <cell r="E132">
            <v>131</v>
          </cell>
          <cell r="F132">
            <v>124</v>
          </cell>
          <cell r="G132">
            <v>-7</v>
          </cell>
          <cell r="I132">
            <v>757264.2429674376</v>
          </cell>
          <cell r="J132">
            <v>5780.64307608731</v>
          </cell>
          <cell r="K132">
            <v>43053</v>
          </cell>
          <cell r="L132">
            <v>328.64885496183206</v>
          </cell>
          <cell r="M132">
            <v>800317.2429674376</v>
          </cell>
          <cell r="N132">
            <v>6109.2919310491416</v>
          </cell>
          <cell r="O132">
            <v>773027.89259295864</v>
          </cell>
          <cell r="P132">
            <v>6234.0959080077309</v>
          </cell>
          <cell r="Q132">
            <v>124.80397695858937</v>
          </cell>
          <cell r="R132">
            <v>0.02</v>
          </cell>
          <cell r="S132">
            <v>-27289.350374478963</v>
          </cell>
          <cell r="T132">
            <v>66520</v>
          </cell>
          <cell r="U132">
            <v>62965.496183206109</v>
          </cell>
        </row>
        <row r="133">
          <cell r="C133">
            <v>2040</v>
          </cell>
          <cell r="D133" t="str">
            <v>Whiteways Primary School</v>
          </cell>
          <cell r="E133">
            <v>386</v>
          </cell>
          <cell r="F133">
            <v>399</v>
          </cell>
          <cell r="G133">
            <v>13</v>
          </cell>
          <cell r="I133">
            <v>2300370.6532994402</v>
          </cell>
          <cell r="J133">
            <v>5959.5094645063218</v>
          </cell>
          <cell r="K133">
            <v>130080</v>
          </cell>
          <cell r="L133">
            <v>336.99481865284974</v>
          </cell>
          <cell r="M133">
            <v>2430450.6532994402</v>
          </cell>
          <cell r="N133">
            <v>6296.5042831591718</v>
          </cell>
          <cell r="O133">
            <v>2580574.1246203454</v>
          </cell>
          <cell r="P133">
            <v>6467.6043223567558</v>
          </cell>
          <cell r="Q133">
            <v>171.10003919758401</v>
          </cell>
          <cell r="R133">
            <v>2.7E-2</v>
          </cell>
          <cell r="S133">
            <v>150123.47132090526</v>
          </cell>
          <cell r="T133">
            <v>313760</v>
          </cell>
          <cell r="U133">
            <v>324327.04663212434</v>
          </cell>
        </row>
        <row r="134">
          <cell r="C134">
            <v>2027</v>
          </cell>
          <cell r="D134" t="str">
            <v>Wincobank Nursery and Infant Academy</v>
          </cell>
          <cell r="E134">
            <v>123</v>
          </cell>
          <cell r="F134">
            <v>121</v>
          </cell>
          <cell r="G134">
            <v>-2</v>
          </cell>
          <cell r="I134">
            <v>754474.43665409379</v>
          </cell>
          <cell r="J134">
            <v>6133.938509382876</v>
          </cell>
          <cell r="K134">
            <v>43605</v>
          </cell>
          <cell r="L134">
            <v>354.51219512195121</v>
          </cell>
          <cell r="M134">
            <v>798079.43665409379</v>
          </cell>
          <cell r="N134">
            <v>6488.4507045048276</v>
          </cell>
          <cell r="O134">
            <v>794884.29670300474</v>
          </cell>
          <cell r="P134">
            <v>6569.2917082892955</v>
          </cell>
          <cell r="Q134">
            <v>80.84100378446783</v>
          </cell>
          <cell r="R134">
            <v>1.2E-2</v>
          </cell>
          <cell r="S134">
            <v>-3195.1399510890478</v>
          </cell>
          <cell r="T134">
            <v>76570</v>
          </cell>
          <cell r="U134">
            <v>75324.959349593497</v>
          </cell>
        </row>
        <row r="135">
          <cell r="C135">
            <v>2361</v>
          </cell>
          <cell r="D135" t="str">
            <v>Windmill Hill Primary School</v>
          </cell>
          <cell r="E135">
            <v>301</v>
          </cell>
          <cell r="F135">
            <v>279</v>
          </cell>
          <cell r="G135">
            <v>-22</v>
          </cell>
          <cell r="I135">
            <v>1423836.7787318653</v>
          </cell>
          <cell r="J135">
            <v>4730.3547466174932</v>
          </cell>
          <cell r="K135">
            <v>83587</v>
          </cell>
          <cell r="L135">
            <v>277.69767441860466</v>
          </cell>
          <cell r="M135">
            <v>1507423.7787318653</v>
          </cell>
          <cell r="N135">
            <v>5008.0524210360973</v>
          </cell>
          <cell r="O135">
            <v>1432005.1255749126</v>
          </cell>
          <cell r="P135">
            <v>5132.6348586914428</v>
          </cell>
          <cell r="Q135">
            <v>124.58243765534553</v>
          </cell>
          <cell r="R135">
            <v>2.5000000000000001E-2</v>
          </cell>
          <cell r="S135">
            <v>-75418.6531569527</v>
          </cell>
          <cell r="T135">
            <v>90960</v>
          </cell>
          <cell r="U135">
            <v>84311.760797342198</v>
          </cell>
        </row>
        <row r="136">
          <cell r="C136">
            <v>2043</v>
          </cell>
          <cell r="D136" t="str">
            <v>Wisewood Community Primary School</v>
          </cell>
          <cell r="E136">
            <v>165</v>
          </cell>
          <cell r="F136">
            <v>164</v>
          </cell>
          <cell r="G136">
            <v>-1</v>
          </cell>
          <cell r="I136">
            <v>946010.05540289183</v>
          </cell>
          <cell r="J136">
            <v>5733.3942751690411</v>
          </cell>
          <cell r="K136">
            <v>58003</v>
          </cell>
          <cell r="L136">
            <v>351.53333333333336</v>
          </cell>
          <cell r="M136">
            <v>1004013.0554028918</v>
          </cell>
          <cell r="N136">
            <v>6084.9276085023748</v>
          </cell>
          <cell r="O136">
            <v>1009740.1335382583</v>
          </cell>
          <cell r="P136">
            <v>6156.9520337698677</v>
          </cell>
          <cell r="Q136">
            <v>72.024425267492916</v>
          </cell>
          <cell r="R136">
            <v>1.2E-2</v>
          </cell>
          <cell r="S136">
            <v>5727.0781353664352</v>
          </cell>
          <cell r="T136">
            <v>124630</v>
          </cell>
          <cell r="U136">
            <v>123874.66666666667</v>
          </cell>
        </row>
        <row r="137">
          <cell r="C137">
            <v>2139</v>
          </cell>
          <cell r="D137" t="str">
            <v>Woodhouse West Primary School</v>
          </cell>
          <cell r="E137">
            <v>361</v>
          </cell>
          <cell r="F137">
            <v>370</v>
          </cell>
          <cell r="G137">
            <v>9</v>
          </cell>
          <cell r="I137">
            <v>2038171.3905616745</v>
          </cell>
          <cell r="J137">
            <v>5645.9041289797078</v>
          </cell>
          <cell r="K137">
            <v>123063</v>
          </cell>
          <cell r="L137">
            <v>340.89473684210526</v>
          </cell>
          <cell r="M137">
            <v>2161234.3905616747</v>
          </cell>
          <cell r="N137">
            <v>5986.7988658218137</v>
          </cell>
          <cell r="O137">
            <v>2262416.580247425</v>
          </cell>
          <cell r="P137">
            <v>6114.6394060741213</v>
          </cell>
          <cell r="Q137">
            <v>127.84054025230762</v>
          </cell>
          <cell r="R137">
            <v>2.1000000000000001E-2</v>
          </cell>
          <cell r="S137">
            <v>101182.18968575029</v>
          </cell>
          <cell r="T137">
            <v>297090</v>
          </cell>
          <cell r="U137">
            <v>304496.67590027698</v>
          </cell>
        </row>
        <row r="138">
          <cell r="C138">
            <v>2034</v>
          </cell>
          <cell r="D138" t="str">
            <v>Woodlands Primary School</v>
          </cell>
          <cell r="E138">
            <v>403</v>
          </cell>
          <cell r="F138">
            <v>405</v>
          </cell>
          <cell r="G138">
            <v>2</v>
          </cell>
          <cell r="I138">
            <v>2341823.683127353</v>
          </cell>
          <cell r="J138">
            <v>5810.9768812093125</v>
          </cell>
          <cell r="K138">
            <v>141597</v>
          </cell>
          <cell r="L138">
            <v>351.35732009925556</v>
          </cell>
          <cell r="M138">
            <v>2483420.683127353</v>
          </cell>
          <cell r="N138">
            <v>6162.3342013085685</v>
          </cell>
          <cell r="O138">
            <v>2539952.9723455915</v>
          </cell>
          <cell r="P138">
            <v>6271.4888206063988</v>
          </cell>
          <cell r="Q138">
            <v>109.15461929783032</v>
          </cell>
          <cell r="R138">
            <v>1.7999999999999999E-2</v>
          </cell>
          <cell r="S138">
            <v>56532.289218238555</v>
          </cell>
          <cell r="T138">
            <v>381620</v>
          </cell>
          <cell r="U138">
            <v>383513.89578163769</v>
          </cell>
        </row>
        <row r="139">
          <cell r="C139">
            <v>2324</v>
          </cell>
          <cell r="D139" t="str">
            <v>Woodseats Primary School</v>
          </cell>
          <cell r="E139">
            <v>369</v>
          </cell>
          <cell r="F139">
            <v>380</v>
          </cell>
          <cell r="G139">
            <v>11</v>
          </cell>
          <cell r="I139">
            <v>1851611.608553326</v>
          </cell>
          <cell r="J139">
            <v>5017.917638355897</v>
          </cell>
          <cell r="K139">
            <v>109163</v>
          </cell>
          <cell r="L139">
            <v>295.83468834688347</v>
          </cell>
          <cell r="M139">
            <v>1960774.608553326</v>
          </cell>
          <cell r="N139">
            <v>5313.75232670278</v>
          </cell>
          <cell r="O139">
            <v>2043792.428071382</v>
          </cell>
          <cell r="P139">
            <v>5378.401126503637</v>
          </cell>
          <cell r="Q139">
            <v>64.648799800856978</v>
          </cell>
          <cell r="R139">
            <v>1.2E-2</v>
          </cell>
          <cell r="S139">
            <v>83017.819518056</v>
          </cell>
          <cell r="T139">
            <v>182740</v>
          </cell>
          <cell r="U139">
            <v>188187.53387533876</v>
          </cell>
        </row>
        <row r="140">
          <cell r="C140">
            <v>2327</v>
          </cell>
          <cell r="D140" t="str">
            <v>Woodthorpe Primary School</v>
          </cell>
          <cell r="E140">
            <v>398</v>
          </cell>
          <cell r="F140">
            <v>404</v>
          </cell>
          <cell r="G140">
            <v>6</v>
          </cell>
          <cell r="I140">
            <v>2262482.2283724728</v>
          </cell>
          <cell r="J140">
            <v>5684.6287145037004</v>
          </cell>
          <cell r="K140">
            <v>137900</v>
          </cell>
          <cell r="L140">
            <v>346.4824120603015</v>
          </cell>
          <cell r="M140">
            <v>2400382.2283724728</v>
          </cell>
          <cell r="N140">
            <v>6031.111126564002</v>
          </cell>
          <cell r="O140">
            <v>2482977.9184872946</v>
          </cell>
          <cell r="P140">
            <v>6145.9849467507293</v>
          </cell>
          <cell r="Q140">
            <v>114.87382018672724</v>
          </cell>
          <cell r="R140">
            <v>1.9E-2</v>
          </cell>
          <cell r="S140">
            <v>82595.690114821773</v>
          </cell>
          <cell r="T140">
            <v>369140</v>
          </cell>
          <cell r="U140">
            <v>374704.92462311557</v>
          </cell>
        </row>
        <row r="141">
          <cell r="C141">
            <v>2321</v>
          </cell>
          <cell r="D141" t="str">
            <v>Wybourn Community Primary &amp; Nursery School</v>
          </cell>
          <cell r="E141">
            <v>420</v>
          </cell>
          <cell r="F141">
            <v>433</v>
          </cell>
          <cell r="G141">
            <v>13</v>
          </cell>
          <cell r="I141">
            <v>2562958.861862503</v>
          </cell>
          <cell r="J141">
            <v>6102.283004434531</v>
          </cell>
          <cell r="K141">
            <v>153572</v>
          </cell>
          <cell r="L141">
            <v>365.64761904761906</v>
          </cell>
          <cell r="M141">
            <v>2716530.861862503</v>
          </cell>
          <cell r="N141">
            <v>6467.9306234821497</v>
          </cell>
          <cell r="O141">
            <v>2833142.1712976992</v>
          </cell>
          <cell r="P141">
            <v>6543.0535133896055</v>
          </cell>
          <cell r="Q141">
            <v>75.122889907455829</v>
          </cell>
          <cell r="R141">
            <v>1.2E-2</v>
          </cell>
          <cell r="S141">
            <v>116611.30943519622</v>
          </cell>
          <cell r="T141">
            <v>447660</v>
          </cell>
          <cell r="U141">
            <v>461516.14285714284</v>
          </cell>
        </row>
        <row r="142">
          <cell r="C142" t="str">
            <v/>
          </cell>
        </row>
        <row r="143">
          <cell r="C143" t="str">
            <v/>
          </cell>
          <cell r="D143" t="str">
            <v>Total Primary</v>
          </cell>
          <cell r="E143">
            <v>43254</v>
          </cell>
          <cell r="F143">
            <v>43043</v>
          </cell>
          <cell r="G143">
            <v>-211</v>
          </cell>
          <cell r="I143">
            <v>227839110.21772826</v>
          </cell>
          <cell r="J143">
            <v>5293.2906678839363</v>
          </cell>
          <cell r="K143">
            <v>12977831</v>
          </cell>
          <cell r="L143">
            <v>300.03770749526058</v>
          </cell>
          <cell r="M143">
            <v>240816941.21772826</v>
          </cell>
          <cell r="N143">
            <v>5567.5068483314435</v>
          </cell>
          <cell r="O143">
            <v>244843480.68054047</v>
          </cell>
          <cell r="P143">
            <v>5688.3460883428306</v>
          </cell>
          <cell r="Q143">
            <v>120.83924001138712</v>
          </cell>
          <cell r="R143">
            <v>2.1999999999999999E-2</v>
          </cell>
          <cell r="S143">
            <v>4026539.4628122151</v>
          </cell>
          <cell r="T143">
            <v>22411510</v>
          </cell>
          <cell r="U143">
            <v>22305400.929521292</v>
          </cell>
        </row>
        <row r="144">
          <cell r="C144" t="str">
            <v/>
          </cell>
        </row>
        <row r="145">
          <cell r="C145" t="str">
            <v/>
          </cell>
          <cell r="D145" t="str">
            <v>Secondary</v>
          </cell>
        </row>
        <row r="146">
          <cell r="C146" t="str">
            <v/>
          </cell>
        </row>
        <row r="147">
          <cell r="C147">
            <v>5401</v>
          </cell>
          <cell r="D147" t="str">
            <v>All Saints' Catholic High School</v>
          </cell>
          <cell r="E147">
            <v>1040</v>
          </cell>
          <cell r="F147">
            <v>1035</v>
          </cell>
          <cell r="G147">
            <v>-5</v>
          </cell>
          <cell r="I147">
            <v>7073486.7259578677</v>
          </cell>
          <cell r="J147">
            <v>6801.4295441902577</v>
          </cell>
          <cell r="K147">
            <v>410589</v>
          </cell>
          <cell r="L147">
            <v>394.79711538461538</v>
          </cell>
          <cell r="M147">
            <v>7484075.7259578677</v>
          </cell>
          <cell r="N147">
            <v>7196.2266595748724</v>
          </cell>
          <cell r="O147">
            <v>7605000.3679341078</v>
          </cell>
          <cell r="P147">
            <v>7347.8264424484132</v>
          </cell>
          <cell r="Q147">
            <v>151.59978287354079</v>
          </cell>
          <cell r="R147">
            <v>2.1000000000000001E-2</v>
          </cell>
          <cell r="S147">
            <v>120924.64197624009</v>
          </cell>
          <cell r="T147">
            <v>319475</v>
          </cell>
          <cell r="U147">
            <v>317939.0625</v>
          </cell>
        </row>
        <row r="148">
          <cell r="C148">
            <v>4017</v>
          </cell>
          <cell r="D148" t="str">
            <v>Bradfield School</v>
          </cell>
          <cell r="E148">
            <v>1086</v>
          </cell>
          <cell r="F148">
            <v>1022</v>
          </cell>
          <cell r="G148">
            <v>-64</v>
          </cell>
          <cell r="I148">
            <v>7225773.591538324</v>
          </cell>
          <cell r="J148">
            <v>6653.5668430371306</v>
          </cell>
          <cell r="K148">
            <v>400327</v>
          </cell>
          <cell r="L148">
            <v>368.62523020257828</v>
          </cell>
          <cell r="M148">
            <v>7626100.591538324</v>
          </cell>
          <cell r="N148">
            <v>7022.1920732397093</v>
          </cell>
          <cell r="O148">
            <v>7325492.0226147166</v>
          </cell>
          <cell r="P148">
            <v>7167.8004135173351</v>
          </cell>
          <cell r="Q148">
            <v>145.60834027762576</v>
          </cell>
          <cell r="R148">
            <v>2.1000000000000001E-2</v>
          </cell>
          <cell r="S148">
            <v>-300608.56892360747</v>
          </cell>
          <cell r="T148">
            <v>196000</v>
          </cell>
          <cell r="U148">
            <v>184449.35543278084</v>
          </cell>
        </row>
        <row r="149">
          <cell r="C149">
            <v>4000</v>
          </cell>
          <cell r="D149" t="str">
            <v>Chaucer School</v>
          </cell>
          <cell r="E149">
            <v>822</v>
          </cell>
          <cell r="F149">
            <v>804</v>
          </cell>
          <cell r="G149">
            <v>-18</v>
          </cell>
          <cell r="I149">
            <v>6459022.096430555</v>
          </cell>
          <cell r="J149">
            <v>7857.6911148790205</v>
          </cell>
          <cell r="K149">
            <v>396981</v>
          </cell>
          <cell r="L149">
            <v>482.94525547445255</v>
          </cell>
          <cell r="M149">
            <v>6856003.096430555</v>
          </cell>
          <cell r="N149">
            <v>8340.6363703534735</v>
          </cell>
          <cell r="O149">
            <v>6888436.6830350347</v>
          </cell>
          <cell r="P149">
            <v>8567.7073172077544</v>
          </cell>
          <cell r="Q149">
            <v>227.07094685428092</v>
          </cell>
          <cell r="R149">
            <v>2.7E-2</v>
          </cell>
          <cell r="S149">
            <v>32433.5866044797</v>
          </cell>
          <cell r="T149">
            <v>495645</v>
          </cell>
          <cell r="U149">
            <v>484791.45985401463</v>
          </cell>
        </row>
        <row r="150">
          <cell r="C150">
            <v>6907</v>
          </cell>
          <cell r="D150" t="str">
            <v>E-Act Parkwood Academy</v>
          </cell>
          <cell r="E150">
            <v>813</v>
          </cell>
          <cell r="F150">
            <v>856</v>
          </cell>
          <cell r="G150">
            <v>43</v>
          </cell>
          <cell r="I150">
            <v>6329161.9815672552</v>
          </cell>
          <cell r="J150">
            <v>7784.947086798592</v>
          </cell>
          <cell r="K150">
            <v>370970</v>
          </cell>
          <cell r="L150">
            <v>456.29766297662979</v>
          </cell>
          <cell r="M150">
            <v>6700131.9815672552</v>
          </cell>
          <cell r="N150">
            <v>8241.2447497752219</v>
          </cell>
          <cell r="O150">
            <v>7179507.3043604549</v>
          </cell>
          <cell r="P150">
            <v>8387.2748882715587</v>
          </cell>
          <cell r="Q150">
            <v>146.0301384963368</v>
          </cell>
          <cell r="R150">
            <v>1.7999999999999999E-2</v>
          </cell>
          <cell r="S150">
            <v>479375.32279319968</v>
          </cell>
          <cell r="T150">
            <v>451925</v>
          </cell>
          <cell r="U150">
            <v>475827.55227552273</v>
          </cell>
        </row>
        <row r="151">
          <cell r="C151">
            <v>4012</v>
          </cell>
          <cell r="D151" t="str">
            <v>Ecclesfield School</v>
          </cell>
          <cell r="E151">
            <v>1718</v>
          </cell>
          <cell r="F151">
            <v>1712</v>
          </cell>
          <cell r="G151">
            <v>-6</v>
          </cell>
          <cell r="I151">
            <v>12258038.079505369</v>
          </cell>
          <cell r="J151">
            <v>7135.0629100729739</v>
          </cell>
          <cell r="K151">
            <v>680429</v>
          </cell>
          <cell r="L151">
            <v>396.05878928987192</v>
          </cell>
          <cell r="M151">
            <v>12938467.079505369</v>
          </cell>
          <cell r="N151">
            <v>7531.1216993628459</v>
          </cell>
          <cell r="O151">
            <v>13175819.877041619</v>
          </cell>
          <cell r="P151">
            <v>7696.1564702345904</v>
          </cell>
          <cell r="Q151">
            <v>165.03477087174451</v>
          </cell>
          <cell r="R151">
            <v>2.1999999999999999E-2</v>
          </cell>
          <cell r="S151">
            <v>237352.7975362502</v>
          </cell>
          <cell r="T151">
            <v>541460</v>
          </cell>
          <cell r="U151">
            <v>539568.98719441216</v>
          </cell>
        </row>
        <row r="152">
          <cell r="C152">
            <v>4280</v>
          </cell>
          <cell r="D152" t="str">
            <v>Fir Vale School</v>
          </cell>
          <cell r="E152">
            <v>1026</v>
          </cell>
          <cell r="F152">
            <v>978</v>
          </cell>
          <cell r="G152">
            <v>-48</v>
          </cell>
          <cell r="I152">
            <v>8976276.5191418249</v>
          </cell>
          <cell r="J152">
            <v>8748.8075235300439</v>
          </cell>
          <cell r="K152">
            <v>529933</v>
          </cell>
          <cell r="L152">
            <v>516.50389863547753</v>
          </cell>
          <cell r="M152">
            <v>9506209.5191418249</v>
          </cell>
          <cell r="N152">
            <v>9265.3114221655214</v>
          </cell>
          <cell r="O152">
            <v>9229191.2942286283</v>
          </cell>
          <cell r="P152">
            <v>9436.8009143442014</v>
          </cell>
          <cell r="Q152">
            <v>171.48949217867994</v>
          </cell>
          <cell r="R152">
            <v>1.9E-2</v>
          </cell>
          <cell r="S152">
            <v>-277018.22491319664</v>
          </cell>
          <cell r="T152">
            <v>751800</v>
          </cell>
          <cell r="U152">
            <v>716628.07017543865</v>
          </cell>
        </row>
        <row r="153">
          <cell r="C153">
            <v>4003</v>
          </cell>
          <cell r="D153" t="str">
            <v>Firth Park Academy</v>
          </cell>
          <cell r="E153">
            <v>1177</v>
          </cell>
          <cell r="F153">
            <v>1169</v>
          </cell>
          <cell r="G153">
            <v>-8</v>
          </cell>
          <cell r="I153">
            <v>9009033.1264853626</v>
          </cell>
          <cell r="J153">
            <v>7654.2337523240121</v>
          </cell>
          <cell r="K153">
            <v>551499</v>
          </cell>
          <cell r="L153">
            <v>468.56329651656756</v>
          </cell>
          <cell r="M153">
            <v>9560532.1264853626</v>
          </cell>
          <cell r="N153">
            <v>8122.7970488405799</v>
          </cell>
          <cell r="O153">
            <v>9745098.7741336413</v>
          </cell>
          <cell r="P153">
            <v>8336.2692678645344</v>
          </cell>
          <cell r="Q153">
            <v>213.47221902395449</v>
          </cell>
          <cell r="R153">
            <v>2.5999999999999999E-2</v>
          </cell>
          <cell r="S153">
            <v>184566.64764827862</v>
          </cell>
          <cell r="T153">
            <v>659840</v>
          </cell>
          <cell r="U153">
            <v>655355.10620220902</v>
          </cell>
        </row>
        <row r="154">
          <cell r="C154">
            <v>4007</v>
          </cell>
          <cell r="D154" t="str">
            <v>Forge Valley School</v>
          </cell>
          <cell r="E154">
            <v>1275</v>
          </cell>
          <cell r="F154">
            <v>1281</v>
          </cell>
          <cell r="G154">
            <v>6</v>
          </cell>
          <cell r="I154">
            <v>8213307.5364657156</v>
          </cell>
          <cell r="J154">
            <v>6441.8098325221299</v>
          </cell>
          <cell r="K154">
            <v>502051</v>
          </cell>
          <cell r="L154">
            <v>393.76549019607842</v>
          </cell>
          <cell r="M154">
            <v>8715358.5364657156</v>
          </cell>
          <cell r="N154">
            <v>6835.5753227182086</v>
          </cell>
          <cell r="O154">
            <v>8951723.1150331311</v>
          </cell>
          <cell r="P154">
            <v>6988.0742506113438</v>
          </cell>
          <cell r="Q154">
            <v>152.49892789313526</v>
          </cell>
          <cell r="R154">
            <v>2.1999999999999999E-2</v>
          </cell>
          <cell r="S154">
            <v>236364.57856741548</v>
          </cell>
          <cell r="T154">
            <v>352035</v>
          </cell>
          <cell r="U154">
            <v>353691.63529411767</v>
          </cell>
        </row>
        <row r="155">
          <cell r="C155">
            <v>4278</v>
          </cell>
          <cell r="D155" t="str">
            <v>Handsworth Grange Community Sports College</v>
          </cell>
          <cell r="E155">
            <v>992</v>
          </cell>
          <cell r="F155">
            <v>998</v>
          </cell>
          <cell r="G155">
            <v>6</v>
          </cell>
          <cell r="I155">
            <v>6667250.6634175749</v>
          </cell>
          <cell r="J155">
            <v>6721.0188139290067</v>
          </cell>
          <cell r="K155">
            <v>406011</v>
          </cell>
          <cell r="L155">
            <v>409.28528225806451</v>
          </cell>
          <cell r="M155">
            <v>7073261.6634175749</v>
          </cell>
          <cell r="N155">
            <v>7130.3040961870711</v>
          </cell>
          <cell r="O155">
            <v>7338952.1669325521</v>
          </cell>
          <cell r="P155">
            <v>7353.6594859043607</v>
          </cell>
          <cell r="Q155">
            <v>223.35538971728965</v>
          </cell>
          <cell r="R155">
            <v>3.1E-2</v>
          </cell>
          <cell r="S155">
            <v>265690.50351497717</v>
          </cell>
          <cell r="T155">
            <v>320560</v>
          </cell>
          <cell r="U155">
            <v>322498.87096774194</v>
          </cell>
        </row>
        <row r="156">
          <cell r="C156">
            <v>4257</v>
          </cell>
          <cell r="D156" t="str">
            <v>High Storrs School</v>
          </cell>
          <cell r="E156">
            <v>1208</v>
          </cell>
          <cell r="F156">
            <v>1204</v>
          </cell>
          <cell r="G156">
            <v>-4</v>
          </cell>
          <cell r="I156">
            <v>7290329.7499999981</v>
          </cell>
          <cell r="J156">
            <v>6035.0411837748325</v>
          </cell>
          <cell r="K156">
            <v>416663</v>
          </cell>
          <cell r="L156">
            <v>344.91970198675494</v>
          </cell>
          <cell r="M156">
            <v>7706992.7499999981</v>
          </cell>
          <cell r="N156">
            <v>6379.9608857615876</v>
          </cell>
          <cell r="O156">
            <v>7840098</v>
          </cell>
          <cell r="P156">
            <v>6511.7093023255811</v>
          </cell>
          <cell r="Q156">
            <v>131.74841656399349</v>
          </cell>
          <cell r="R156">
            <v>2.1000000000000001E-2</v>
          </cell>
          <cell r="S156">
            <v>133105.25000000186</v>
          </cell>
          <cell r="T156">
            <v>125430</v>
          </cell>
          <cell r="U156">
            <v>125014.66887417219</v>
          </cell>
        </row>
        <row r="157">
          <cell r="C157">
            <v>4230</v>
          </cell>
          <cell r="D157" t="str">
            <v>King Ecgbert School</v>
          </cell>
          <cell r="E157">
            <v>1069</v>
          </cell>
          <cell r="F157">
            <v>1112</v>
          </cell>
          <cell r="G157">
            <v>43</v>
          </cell>
          <cell r="I157">
            <v>7492374.6039095316</v>
          </cell>
          <cell r="J157">
            <v>7008.7695078667275</v>
          </cell>
          <cell r="K157">
            <v>402308</v>
          </cell>
          <cell r="L157">
            <v>376.34050514499535</v>
          </cell>
          <cell r="M157">
            <v>7894682.6039095316</v>
          </cell>
          <cell r="N157">
            <v>7385.1100130117229</v>
          </cell>
          <cell r="O157">
            <v>8348728.7812478403</v>
          </cell>
          <cell r="P157">
            <v>7507.8496234243166</v>
          </cell>
          <cell r="Q157">
            <v>122.73961041259372</v>
          </cell>
          <cell r="R157">
            <v>1.7000000000000001E-2</v>
          </cell>
          <cell r="S157">
            <v>454046.17733830865</v>
          </cell>
          <cell r="T157">
            <v>231690</v>
          </cell>
          <cell r="U157">
            <v>241009.61646398503</v>
          </cell>
        </row>
        <row r="158">
          <cell r="C158">
            <v>4259</v>
          </cell>
          <cell r="D158" t="str">
            <v>King Edward VII School</v>
          </cell>
          <cell r="E158">
            <v>1145</v>
          </cell>
          <cell r="F158">
            <v>1162</v>
          </cell>
          <cell r="G158">
            <v>17</v>
          </cell>
          <cell r="I158">
            <v>8588506.3483705726</v>
          </cell>
          <cell r="J158">
            <v>7500.8789068738624</v>
          </cell>
          <cell r="K158">
            <v>461752</v>
          </cell>
          <cell r="L158">
            <v>403.27685589519649</v>
          </cell>
          <cell r="M158">
            <v>9050258.3483705726</v>
          </cell>
          <cell r="N158">
            <v>7904.155762769059</v>
          </cell>
          <cell r="O158">
            <v>9273309.7082774471</v>
          </cell>
          <cell r="P158">
            <v>7980.4730708067527</v>
          </cell>
          <cell r="Q158">
            <v>76.317308037693692</v>
          </cell>
          <cell r="R158">
            <v>0.01</v>
          </cell>
          <cell r="S158">
            <v>223051.3599068746</v>
          </cell>
          <cell r="T158">
            <v>362940</v>
          </cell>
          <cell r="U158">
            <v>368328.6288209607</v>
          </cell>
        </row>
        <row r="159">
          <cell r="C159">
            <v>4279</v>
          </cell>
          <cell r="D159" t="str">
            <v>Meadowhead School Academy Trust</v>
          </cell>
          <cell r="E159">
            <v>1636</v>
          </cell>
          <cell r="F159">
            <v>1629</v>
          </cell>
          <cell r="G159">
            <v>-7</v>
          </cell>
          <cell r="I159">
            <v>11872140.138893345</v>
          </cell>
          <cell r="J159">
            <v>7256.8093758516779</v>
          </cell>
          <cell r="K159">
            <v>677445</v>
          </cell>
          <cell r="L159">
            <v>414.08618581907092</v>
          </cell>
          <cell r="M159">
            <v>12549585.138893345</v>
          </cell>
          <cell r="N159">
            <v>7670.895561670749</v>
          </cell>
          <cell r="O159">
            <v>12837094.612859255</v>
          </cell>
          <cell r="P159">
            <v>7880.3527396312184</v>
          </cell>
          <cell r="Q159">
            <v>209.45717796046938</v>
          </cell>
          <cell r="R159">
            <v>2.7E-2</v>
          </cell>
          <cell r="S159">
            <v>287509.47396590933</v>
          </cell>
          <cell r="T159">
            <v>626200</v>
          </cell>
          <cell r="U159">
            <v>623520.66014669929</v>
          </cell>
        </row>
        <row r="160">
          <cell r="C160">
            <v>4015</v>
          </cell>
          <cell r="D160" t="str">
            <v>Mercia School</v>
          </cell>
          <cell r="E160">
            <v>844</v>
          </cell>
          <cell r="F160">
            <v>920</v>
          </cell>
          <cell r="G160">
            <v>76</v>
          </cell>
          <cell r="I160">
            <v>5309256.0025154687</v>
          </cell>
          <cell r="J160">
            <v>6290.587680705532</v>
          </cell>
          <cell r="K160">
            <v>323246</v>
          </cell>
          <cell r="L160">
            <v>382.99289099526067</v>
          </cell>
          <cell r="M160">
            <v>5632502.0025154687</v>
          </cell>
          <cell r="N160">
            <v>6673.5805717007925</v>
          </cell>
          <cell r="O160">
            <v>6289415.6401411733</v>
          </cell>
          <cell r="P160">
            <v>6836.3213479795359</v>
          </cell>
          <cell r="Q160">
            <v>162.7407762787434</v>
          </cell>
          <cell r="R160">
            <v>2.4E-2</v>
          </cell>
          <cell r="S160">
            <v>656913.63762570452</v>
          </cell>
          <cell r="T160">
            <v>220420</v>
          </cell>
          <cell r="U160">
            <v>240268.24644549761</v>
          </cell>
        </row>
        <row r="161">
          <cell r="C161">
            <v>4008</v>
          </cell>
          <cell r="D161" t="str">
            <v>Newfield Secondary School</v>
          </cell>
          <cell r="E161">
            <v>1041</v>
          </cell>
          <cell r="F161">
            <v>1061</v>
          </cell>
          <cell r="G161">
            <v>20</v>
          </cell>
          <cell r="I161">
            <v>8014698.8818165679</v>
          </cell>
          <cell r="J161">
            <v>7699.0383110629855</v>
          </cell>
          <cell r="K161">
            <v>439005</v>
          </cell>
          <cell r="L161">
            <v>421.71469740634006</v>
          </cell>
          <cell r="M161">
            <v>8453703.8818165679</v>
          </cell>
          <cell r="N161">
            <v>8120.7530084693253</v>
          </cell>
          <cell r="O161">
            <v>8718019.3942504488</v>
          </cell>
          <cell r="P161">
            <v>8216.794905042836</v>
          </cell>
          <cell r="Q161">
            <v>96.041896573510712</v>
          </cell>
          <cell r="R161">
            <v>1.2E-2</v>
          </cell>
          <cell r="S161">
            <v>264315.51243388094</v>
          </cell>
          <cell r="T161">
            <v>398835</v>
          </cell>
          <cell r="U161">
            <v>406497.53602305474</v>
          </cell>
        </row>
        <row r="162">
          <cell r="C162">
            <v>5400</v>
          </cell>
          <cell r="D162" t="str">
            <v>Notre Dame High School</v>
          </cell>
          <cell r="E162">
            <v>1065</v>
          </cell>
          <cell r="F162">
            <v>1060</v>
          </cell>
          <cell r="G162">
            <v>-5</v>
          </cell>
          <cell r="I162">
            <v>6678173.7258087015</v>
          </cell>
          <cell r="J162">
            <v>6270.5856580363397</v>
          </cell>
          <cell r="K162">
            <v>386204</v>
          </cell>
          <cell r="L162">
            <v>362.63286384976527</v>
          </cell>
          <cell r="M162">
            <v>7064377.7258087015</v>
          </cell>
          <cell r="N162">
            <v>6633.218521886105</v>
          </cell>
          <cell r="O162">
            <v>7203634.8485113541</v>
          </cell>
          <cell r="P162">
            <v>6795.8819325578816</v>
          </cell>
          <cell r="Q162">
            <v>162.66341067177655</v>
          </cell>
          <cell r="R162">
            <v>2.5000000000000001E-2</v>
          </cell>
          <cell r="S162">
            <v>139257.12270265259</v>
          </cell>
          <cell r="T162">
            <v>233815</v>
          </cell>
          <cell r="U162">
            <v>232717.27699530518</v>
          </cell>
        </row>
        <row r="163">
          <cell r="C163">
            <v>4006</v>
          </cell>
          <cell r="D163" t="str">
            <v>Outwood Academy City</v>
          </cell>
          <cell r="E163">
            <v>1177</v>
          </cell>
          <cell r="F163">
            <v>1177</v>
          </cell>
          <cell r="G163">
            <v>0</v>
          </cell>
          <cell r="I163">
            <v>8372153.3175276015</v>
          </cell>
          <cell r="J163">
            <v>7113.1294116632125</v>
          </cell>
          <cell r="K163">
            <v>518334</v>
          </cell>
          <cell r="L163">
            <v>440.38572642310959</v>
          </cell>
          <cell r="M163">
            <v>8890487.3175276015</v>
          </cell>
          <cell r="N163">
            <v>7553.5151380863226</v>
          </cell>
          <cell r="O163">
            <v>9094590.6894846931</v>
          </cell>
          <cell r="P163">
            <v>7726.924969825568</v>
          </cell>
          <cell r="Q163">
            <v>173.40983173924542</v>
          </cell>
          <cell r="R163">
            <v>2.3E-2</v>
          </cell>
          <cell r="S163">
            <v>204103.37195709161</v>
          </cell>
          <cell r="T163">
            <v>535015</v>
          </cell>
          <cell r="U163">
            <v>535015</v>
          </cell>
        </row>
        <row r="164">
          <cell r="C164">
            <v>6905</v>
          </cell>
          <cell r="D164" t="str">
            <v>Sheffield Park Academy</v>
          </cell>
          <cell r="E164">
            <v>1060</v>
          </cell>
          <cell r="F164">
            <v>1096</v>
          </cell>
          <cell r="G164">
            <v>36</v>
          </cell>
          <cell r="I164">
            <v>8148164.0965339253</v>
          </cell>
          <cell r="J164">
            <v>7686.947260881062</v>
          </cell>
          <cell r="K164">
            <v>503702</v>
          </cell>
          <cell r="L164">
            <v>475.19056603773583</v>
          </cell>
          <cell r="M164">
            <v>8651866.0965339243</v>
          </cell>
          <cell r="N164">
            <v>8162.1378269187962</v>
          </cell>
          <cell r="O164">
            <v>9149166.0442325994</v>
          </cell>
          <cell r="P164">
            <v>8347.7792374385026</v>
          </cell>
          <cell r="Q164">
            <v>185.64141051970637</v>
          </cell>
          <cell r="R164">
            <v>2.3E-2</v>
          </cell>
          <cell r="S164">
            <v>497299.9476986751</v>
          </cell>
          <cell r="T164">
            <v>627180</v>
          </cell>
          <cell r="U164">
            <v>648480.45283018867</v>
          </cell>
        </row>
        <row r="165">
          <cell r="C165">
            <v>6906</v>
          </cell>
          <cell r="D165" t="str">
            <v>Sheffield Springs Academy</v>
          </cell>
          <cell r="E165">
            <v>1054</v>
          </cell>
          <cell r="F165">
            <v>1047</v>
          </cell>
          <cell r="G165">
            <v>-7</v>
          </cell>
          <cell r="I165">
            <v>8210651.3422423387</v>
          </cell>
          <cell r="J165">
            <v>7789.9917858086701</v>
          </cell>
          <cell r="K165">
            <v>506004</v>
          </cell>
          <cell r="L165">
            <v>480.07969639468689</v>
          </cell>
          <cell r="M165">
            <v>8716655.3422423378</v>
          </cell>
          <cell r="N165">
            <v>8270.0714822033569</v>
          </cell>
          <cell r="O165">
            <v>8799530.5341259707</v>
          </cell>
          <cell r="P165">
            <v>8404.5181796809647</v>
          </cell>
          <cell r="Q165">
            <v>134.44669747760781</v>
          </cell>
          <cell r="R165">
            <v>1.6E-2</v>
          </cell>
          <cell r="S165">
            <v>82875.191883632913</v>
          </cell>
          <cell r="T165">
            <v>637525</v>
          </cell>
          <cell r="U165">
            <v>633290.96299810242</v>
          </cell>
        </row>
        <row r="166">
          <cell r="C166">
            <v>4229</v>
          </cell>
          <cell r="D166" t="str">
            <v>Silverdale School</v>
          </cell>
          <cell r="E166">
            <v>1020</v>
          </cell>
          <cell r="F166">
            <v>1017</v>
          </cell>
          <cell r="G166">
            <v>-3</v>
          </cell>
          <cell r="I166">
            <v>7476554.4233693946</v>
          </cell>
          <cell r="J166">
            <v>7329.9553170288182</v>
          </cell>
          <cell r="K166">
            <v>365338</v>
          </cell>
          <cell r="L166">
            <v>358.17450980392158</v>
          </cell>
          <cell r="M166">
            <v>7841892.4233693946</v>
          </cell>
          <cell r="N166">
            <v>7688.12982683274</v>
          </cell>
          <cell r="O166">
            <v>7943685.5947499983</v>
          </cell>
          <cell r="P166">
            <v>7810.9002898230074</v>
          </cell>
          <cell r="Q166">
            <v>122.77046299026733</v>
          </cell>
          <cell r="R166">
            <v>1.6E-2</v>
          </cell>
          <cell r="S166">
            <v>101793.17138060369</v>
          </cell>
          <cell r="T166">
            <v>158920</v>
          </cell>
          <cell r="U166">
            <v>158452.58823529413</v>
          </cell>
        </row>
        <row r="167">
          <cell r="C167">
            <v>4271</v>
          </cell>
          <cell r="D167" t="str">
            <v>Stocksbridge High School</v>
          </cell>
          <cell r="E167">
            <v>799</v>
          </cell>
          <cell r="F167">
            <v>796</v>
          </cell>
          <cell r="G167">
            <v>-3</v>
          </cell>
          <cell r="I167">
            <v>5247873.1587731102</v>
          </cell>
          <cell r="J167">
            <v>6568.0515128574598</v>
          </cell>
          <cell r="K167">
            <v>324215</v>
          </cell>
          <cell r="L167">
            <v>405.77596996245308</v>
          </cell>
          <cell r="M167">
            <v>5572088.1587731102</v>
          </cell>
          <cell r="N167">
            <v>6973.8274828199128</v>
          </cell>
          <cell r="O167">
            <v>5695825.8238369031</v>
          </cell>
          <cell r="P167">
            <v>7155.5600801971141</v>
          </cell>
          <cell r="Q167">
            <v>181.73259737720127</v>
          </cell>
          <cell r="R167">
            <v>2.5999999999999999E-2</v>
          </cell>
          <cell r="S167">
            <v>123737.66506379284</v>
          </cell>
          <cell r="T167">
            <v>255550</v>
          </cell>
          <cell r="U167">
            <v>254590.48811013767</v>
          </cell>
        </row>
        <row r="168">
          <cell r="C168">
            <v>4234</v>
          </cell>
          <cell r="D168" t="str">
            <v>Tapton School</v>
          </cell>
          <cell r="E168">
            <v>1334</v>
          </cell>
          <cell r="F168">
            <v>1322</v>
          </cell>
          <cell r="G168">
            <v>-12</v>
          </cell>
          <cell r="I168">
            <v>8860973.3326591104</v>
          </cell>
          <cell r="J168">
            <v>6642.4087950967842</v>
          </cell>
          <cell r="K168">
            <v>486519</v>
          </cell>
          <cell r="L168">
            <v>364.70689655172413</v>
          </cell>
          <cell r="M168">
            <v>9347492.3326591104</v>
          </cell>
          <cell r="N168">
            <v>7007.1156916485088</v>
          </cell>
          <cell r="O168">
            <v>9544164.4503528662</v>
          </cell>
          <cell r="P168">
            <v>7219.4889942154814</v>
          </cell>
          <cell r="Q168">
            <v>212.3733025669726</v>
          </cell>
          <cell r="R168">
            <v>0.03</v>
          </cell>
          <cell r="S168">
            <v>196672.11769375578</v>
          </cell>
          <cell r="T168">
            <v>232190</v>
          </cell>
          <cell r="U168">
            <v>230101.33433283359</v>
          </cell>
        </row>
        <row r="169">
          <cell r="C169">
            <v>4276</v>
          </cell>
          <cell r="D169" t="str">
            <v>The Birley Academy</v>
          </cell>
          <cell r="E169">
            <v>1075</v>
          </cell>
          <cell r="F169">
            <v>1105</v>
          </cell>
          <cell r="G169">
            <v>30</v>
          </cell>
          <cell r="I169">
            <v>7344020.9505800251</v>
          </cell>
          <cell r="J169">
            <v>6831.6473958883953</v>
          </cell>
          <cell r="K169">
            <v>447889</v>
          </cell>
          <cell r="L169">
            <v>416.64093023255816</v>
          </cell>
          <cell r="M169">
            <v>7791909.9505800251</v>
          </cell>
          <cell r="N169">
            <v>7248.2883261209536</v>
          </cell>
          <cell r="O169">
            <v>8257997.875116121</v>
          </cell>
          <cell r="P169">
            <v>7473.3012444489787</v>
          </cell>
          <cell r="Q169">
            <v>225.01291832802508</v>
          </cell>
          <cell r="R169">
            <v>3.1E-2</v>
          </cell>
          <cell r="S169">
            <v>466087.92453609593</v>
          </cell>
          <cell r="T169">
            <v>405170</v>
          </cell>
          <cell r="U169">
            <v>416477.06976744183</v>
          </cell>
        </row>
        <row r="170">
          <cell r="C170">
            <v>4004</v>
          </cell>
          <cell r="D170" t="str">
            <v>UTC Sheffield City Centre</v>
          </cell>
          <cell r="E170">
            <v>301</v>
          </cell>
          <cell r="F170">
            <v>302</v>
          </cell>
          <cell r="G170">
            <v>1</v>
          </cell>
          <cell r="I170">
            <v>2149586.4335364234</v>
          </cell>
          <cell r="J170">
            <v>7141.4831678950941</v>
          </cell>
          <cell r="K170">
            <v>129106</v>
          </cell>
          <cell r="L170">
            <v>428.92358803986713</v>
          </cell>
          <cell r="M170">
            <v>2278692.4335364234</v>
          </cell>
          <cell r="N170">
            <v>7570.4067559349614</v>
          </cell>
          <cell r="O170">
            <v>2341119.9290333604</v>
          </cell>
          <cell r="P170">
            <v>7752.0527451435773</v>
          </cell>
          <cell r="Q170">
            <v>181.6459892086159</v>
          </cell>
          <cell r="R170">
            <v>2.4E-2</v>
          </cell>
          <cell r="S170">
            <v>62427.495496937074</v>
          </cell>
          <cell r="T170">
            <v>89195</v>
          </cell>
          <cell r="U170">
            <v>89491.328903654488</v>
          </cell>
        </row>
        <row r="171">
          <cell r="C171">
            <v>4010</v>
          </cell>
          <cell r="D171" t="str">
            <v>UTC Sheffield Olympic Legacy Park</v>
          </cell>
          <cell r="E171">
            <v>298</v>
          </cell>
          <cell r="F171">
            <v>287</v>
          </cell>
          <cell r="G171">
            <v>-11</v>
          </cell>
          <cell r="I171">
            <v>2169640.3642598451</v>
          </cell>
          <cell r="J171">
            <v>7280.6723632880712</v>
          </cell>
          <cell r="K171">
            <v>129224</v>
          </cell>
          <cell r="L171">
            <v>433.63758389261744</v>
          </cell>
          <cell r="M171">
            <v>2298864.3642598451</v>
          </cell>
          <cell r="N171">
            <v>7714.3099471806881</v>
          </cell>
          <cell r="O171">
            <v>2258530.8988915933</v>
          </cell>
          <cell r="P171">
            <v>7869.4456407372591</v>
          </cell>
          <cell r="Q171">
            <v>155.13569355657091</v>
          </cell>
          <cell r="R171">
            <v>0.02</v>
          </cell>
          <cell r="S171">
            <v>-40333.465368251782</v>
          </cell>
          <cell r="T171">
            <v>103360</v>
          </cell>
          <cell r="U171">
            <v>99544.697986577186</v>
          </cell>
        </row>
        <row r="172">
          <cell r="C172">
            <v>4013</v>
          </cell>
          <cell r="D172" t="str">
            <v>Westfield School</v>
          </cell>
          <cell r="E172">
            <v>1311</v>
          </cell>
          <cell r="F172">
            <v>1327</v>
          </cell>
          <cell r="G172">
            <v>16</v>
          </cell>
          <cell r="I172">
            <v>9114102.6318990104</v>
          </cell>
          <cell r="J172">
            <v>6952.0233652929137</v>
          </cell>
          <cell r="K172">
            <v>506013</v>
          </cell>
          <cell r="L172">
            <v>385.97482837528605</v>
          </cell>
          <cell r="M172">
            <v>9620115.6318990104</v>
          </cell>
          <cell r="N172">
            <v>7337.9981936681997</v>
          </cell>
          <cell r="O172">
            <v>10019908.676933086</v>
          </cell>
          <cell r="P172">
            <v>7550.797797236688</v>
          </cell>
          <cell r="Q172">
            <v>212.79960356848824</v>
          </cell>
          <cell r="R172">
            <v>2.9000000000000001E-2</v>
          </cell>
          <cell r="S172">
            <v>399793.04503407516</v>
          </cell>
          <cell r="T172">
            <v>345660</v>
          </cell>
          <cell r="U172">
            <v>349878.58123569796</v>
          </cell>
        </row>
        <row r="173">
          <cell r="C173">
            <v>4016</v>
          </cell>
          <cell r="D173" t="str">
            <v>Yewlands Academy</v>
          </cell>
          <cell r="E173">
            <v>944</v>
          </cell>
          <cell r="F173">
            <v>916</v>
          </cell>
          <cell r="G173">
            <v>-28</v>
          </cell>
          <cell r="I173">
            <v>6745227.1821090849</v>
          </cell>
          <cell r="J173">
            <v>7145.3677776579289</v>
          </cell>
          <cell r="K173">
            <v>412844</v>
          </cell>
          <cell r="L173">
            <v>437.33474576271186</v>
          </cell>
          <cell r="M173">
            <v>7158071.1821090849</v>
          </cell>
          <cell r="N173">
            <v>7582.7025234206412</v>
          </cell>
          <cell r="O173">
            <v>7053610.0506760208</v>
          </cell>
          <cell r="P173">
            <v>7700.4476535764416</v>
          </cell>
          <cell r="Q173">
            <v>117.74513015580033</v>
          </cell>
          <cell r="R173">
            <v>1.6E-2</v>
          </cell>
          <cell r="S173">
            <v>-104461.13143306412</v>
          </cell>
          <cell r="T173">
            <v>415035</v>
          </cell>
          <cell r="U173">
            <v>402724.6398305085</v>
          </cell>
        </row>
        <row r="174">
          <cell r="C174" t="str">
            <v/>
          </cell>
        </row>
        <row r="175">
          <cell r="C175" t="str">
            <v/>
          </cell>
          <cell r="D175" t="str">
            <v>Total Secondary</v>
          </cell>
          <cell r="E175">
            <v>28330</v>
          </cell>
          <cell r="F175">
            <v>28395</v>
          </cell>
          <cell r="G175">
            <v>65</v>
          </cell>
          <cell r="I175">
            <v>201295777.00531387</v>
          </cell>
          <cell r="J175">
            <v>7089.1275578557452</v>
          </cell>
          <cell r="K175">
            <v>11684601</v>
          </cell>
          <cell r="L175">
            <v>412.44620543593362</v>
          </cell>
          <cell r="M175">
            <v>212980378.00531387</v>
          </cell>
          <cell r="N175">
            <v>7517.8389694780753</v>
          </cell>
          <cell r="O175">
            <v>218107653.15803462</v>
          </cell>
          <cell r="P175">
            <v>7681.1992659987545</v>
          </cell>
          <cell r="Q175">
            <v>163.36029652067919</v>
          </cell>
          <cell r="R175">
            <v>2.1999999999999999E-2</v>
          </cell>
          <cell r="S175">
            <v>5127275.1527207494</v>
          </cell>
          <cell r="T175">
            <v>10092870</v>
          </cell>
          <cell r="U175">
            <v>10106153.877896348</v>
          </cell>
        </row>
        <row r="176">
          <cell r="C176" t="str">
            <v/>
          </cell>
        </row>
        <row r="177">
          <cell r="C177" t="str">
            <v/>
          </cell>
          <cell r="D177" t="str">
            <v>Middle Deemed Secondary</v>
          </cell>
        </row>
        <row r="178">
          <cell r="C178" t="str">
            <v/>
          </cell>
        </row>
        <row r="179">
          <cell r="C179">
            <v>4014</v>
          </cell>
          <cell r="D179" t="str">
            <v>Astrea Academy Sheffield</v>
          </cell>
          <cell r="E179">
            <v>999</v>
          </cell>
          <cell r="F179">
            <v>1003</v>
          </cell>
          <cell r="G179">
            <v>4</v>
          </cell>
          <cell r="I179">
            <v>7083161.7090061381</v>
          </cell>
          <cell r="J179">
            <v>7090.2519609671053</v>
          </cell>
          <cell r="K179">
            <v>432799</v>
          </cell>
          <cell r="L179">
            <v>433.23223223223221</v>
          </cell>
          <cell r="M179">
            <v>7515960.7090061381</v>
          </cell>
          <cell r="N179">
            <v>7523.4841931993378</v>
          </cell>
          <cell r="O179">
            <v>7779403.0908844406</v>
          </cell>
          <cell r="P179">
            <v>7756.1346868239689</v>
          </cell>
          <cell r="Q179">
            <v>232.65049362463105</v>
          </cell>
          <cell r="R179">
            <v>3.1E-2</v>
          </cell>
          <cell r="S179">
            <v>263442.38187830243</v>
          </cell>
          <cell r="T179">
            <v>594820</v>
          </cell>
          <cell r="U179">
            <v>597201.6616616617</v>
          </cell>
        </row>
        <row r="180">
          <cell r="C180">
            <v>4225</v>
          </cell>
          <cell r="D180" t="str">
            <v>Hinde House 2-16 Academy</v>
          </cell>
          <cell r="E180">
            <v>1345</v>
          </cell>
          <cell r="F180">
            <v>1369</v>
          </cell>
          <cell r="G180">
            <v>24</v>
          </cell>
          <cell r="I180">
            <v>10085592.159823449</v>
          </cell>
          <cell r="J180">
            <v>7498.5815314672482</v>
          </cell>
          <cell r="K180">
            <v>548431</v>
          </cell>
          <cell r="L180">
            <v>407.7553903345725</v>
          </cell>
          <cell r="M180">
            <v>10634023.159823449</v>
          </cell>
          <cell r="N180">
            <v>7906.3369218018206</v>
          </cell>
          <cell r="O180">
            <v>11082494.776782209</v>
          </cell>
          <cell r="P180">
            <v>8095.3212394318543</v>
          </cell>
          <cell r="Q180">
            <v>188.98431763003373</v>
          </cell>
          <cell r="R180">
            <v>2.4E-2</v>
          </cell>
          <cell r="S180">
            <v>448471.61695875973</v>
          </cell>
          <cell r="T180">
            <v>730775</v>
          </cell>
          <cell r="U180">
            <v>743814.85130111524</v>
          </cell>
        </row>
        <row r="181">
          <cell r="C181">
            <v>4005</v>
          </cell>
          <cell r="D181" t="str">
            <v>Oasis Academy Don Valley</v>
          </cell>
          <cell r="E181">
            <v>1081</v>
          </cell>
          <cell r="F181">
            <v>1092</v>
          </cell>
          <cell r="G181">
            <v>11</v>
          </cell>
          <cell r="I181">
            <v>7076058.9081282904</v>
          </cell>
          <cell r="J181">
            <v>6545.8454284258005</v>
          </cell>
          <cell r="K181">
            <v>437793</v>
          </cell>
          <cell r="L181">
            <v>404.98889916743758</v>
          </cell>
          <cell r="M181">
            <v>7513851.9081282904</v>
          </cell>
          <cell r="N181">
            <v>6950.8343275932384</v>
          </cell>
          <cell r="O181">
            <v>7827855.4757437129</v>
          </cell>
          <cell r="P181">
            <v>7168.3658202781253</v>
          </cell>
          <cell r="Q181">
            <v>217.53149268488687</v>
          </cell>
          <cell r="R181">
            <v>3.1E-2</v>
          </cell>
          <cell r="S181">
            <v>314003.56761542242</v>
          </cell>
          <cell r="T181">
            <v>630315</v>
          </cell>
          <cell r="U181">
            <v>636728.93617021281</v>
          </cell>
        </row>
        <row r="183">
          <cell r="D183" t="str">
            <v>Total Middle Deemed Secondary</v>
          </cell>
          <cell r="E183">
            <v>3425</v>
          </cell>
          <cell r="F183">
            <v>3464</v>
          </cell>
          <cell r="G183">
            <v>39</v>
          </cell>
          <cell r="I183">
            <v>24244812.776957877</v>
          </cell>
          <cell r="J183">
            <v>6999.0799009693637</v>
          </cell>
          <cell r="K183">
            <v>1419023</v>
          </cell>
          <cell r="L183">
            <v>414.31328467153287</v>
          </cell>
          <cell r="M183">
            <v>25663835.776957877</v>
          </cell>
          <cell r="N183">
            <v>7493.0907377979202</v>
          </cell>
          <cell r="O183">
            <v>26689753.343410365</v>
          </cell>
          <cell r="P183">
            <v>7704.8941522547248</v>
          </cell>
          <cell r="Q183">
            <v>211.8034144568046</v>
          </cell>
          <cell r="R183">
            <v>2.8000000000000001E-2</v>
          </cell>
          <cell r="S183">
            <v>1025917.5664524883</v>
          </cell>
          <cell r="T183">
            <v>1955910</v>
          </cell>
          <cell r="U183">
            <v>1977745.4491329896</v>
          </cell>
        </row>
        <row r="185">
          <cell r="D185" t="str">
            <v>Total All Schools</v>
          </cell>
          <cell r="E185">
            <v>75009</v>
          </cell>
          <cell r="F185">
            <v>74902</v>
          </cell>
          <cell r="G185">
            <v>-107</v>
          </cell>
          <cell r="I185">
            <v>453379700</v>
          </cell>
          <cell r="J185">
            <v>6052.9718832607941</v>
          </cell>
          <cell r="K185">
            <v>26081455</v>
          </cell>
          <cell r="L185">
            <v>347.71100801237185</v>
          </cell>
          <cell r="M185">
            <v>479461155</v>
          </cell>
          <cell r="N185">
            <v>6392.0483541974963</v>
          </cell>
          <cell r="O185">
            <v>489640887.1819855</v>
          </cell>
          <cell r="P185">
            <v>6537.0869560490437</v>
          </cell>
          <cell r="Q185">
            <v>145.03860185154736</v>
          </cell>
          <cell r="R185">
            <v>2.3E-2</v>
          </cell>
          <cell r="S185">
            <v>10179732.181985497</v>
          </cell>
          <cell r="T185">
            <v>34460290</v>
          </cell>
          <cell r="U185">
            <v>34389300.256550632</v>
          </cell>
        </row>
        <row r="187">
          <cell r="G187">
            <v>-1.4264954872082016E-3</v>
          </cell>
        </row>
        <row r="189">
          <cell r="C189">
            <v>4998</v>
          </cell>
          <cell r="D189" t="str">
            <v>Astrea 3-16 Academy - Pri</v>
          </cell>
          <cell r="E189">
            <v>261</v>
          </cell>
          <cell r="F189">
            <v>223</v>
          </cell>
          <cell r="G189">
            <v>-38</v>
          </cell>
          <cell r="I189">
            <v>1481079.4620619284</v>
          </cell>
          <cell r="J189">
            <v>5674.6339542602618</v>
          </cell>
          <cell r="K189">
            <v>96225.500498504494</v>
          </cell>
          <cell r="L189">
            <v>368.68007853833137</v>
          </cell>
          <cell r="M189">
            <v>1577304.962560433</v>
          </cell>
          <cell r="N189">
            <v>7073.1164240378157</v>
          </cell>
          <cell r="O189">
            <v>1334109.2001000389</v>
          </cell>
          <cell r="P189">
            <v>5982.552466816318</v>
          </cell>
          <cell r="Q189">
            <v>-1090.5639572214977</v>
          </cell>
          <cell r="R189">
            <v>-0.154</v>
          </cell>
          <cell r="S189">
            <v>-243195.76246039406</v>
          </cell>
          <cell r="T189">
            <v>155403.42342342343</v>
          </cell>
          <cell r="U189">
            <v>132777.63763763764</v>
          </cell>
        </row>
        <row r="190">
          <cell r="C190">
            <v>4998</v>
          </cell>
          <cell r="D190" t="str">
            <v>Astrea 3-16 Academy - Sec</v>
          </cell>
          <cell r="E190">
            <v>738</v>
          </cell>
          <cell r="F190">
            <v>780</v>
          </cell>
          <cell r="G190">
            <v>42</v>
          </cell>
          <cell r="I190">
            <v>5602082.2469442105</v>
          </cell>
          <cell r="J190">
            <v>7590.8973535829409</v>
          </cell>
          <cell r="K190">
            <v>336573.49950149551</v>
          </cell>
          <cell r="L190">
            <v>456.0616524410508</v>
          </cell>
          <cell r="M190">
            <v>5938655.7464457061</v>
          </cell>
          <cell r="N190">
            <v>7613.6612133919307</v>
          </cell>
          <cell r="O190">
            <v>6445293.8907844005</v>
          </cell>
          <cell r="P190">
            <v>8263.1972958774368</v>
          </cell>
          <cell r="Q190">
            <v>649.53608248550609</v>
          </cell>
          <cell r="R190">
            <v>8.5000000000000006E-2</v>
          </cell>
          <cell r="S190">
            <v>506638.1443386944</v>
          </cell>
          <cell r="T190">
            <v>439416.57657657657</v>
          </cell>
          <cell r="U190">
            <v>464424.02402402402</v>
          </cell>
        </row>
        <row r="191">
          <cell r="E191">
            <v>999</v>
          </cell>
          <cell r="F191">
            <v>1003</v>
          </cell>
          <cell r="G191">
            <v>4</v>
          </cell>
          <cell r="I191">
            <v>7083161.7090061381</v>
          </cell>
          <cell r="J191">
            <v>7090.2519609671053</v>
          </cell>
          <cell r="K191">
            <v>432799</v>
          </cell>
          <cell r="L191">
            <v>433.23223223223221</v>
          </cell>
          <cell r="M191">
            <v>7515960.7090061381</v>
          </cell>
          <cell r="N191">
            <v>7493.4802682015334</v>
          </cell>
          <cell r="O191">
            <v>7779403.0908844406</v>
          </cell>
          <cell r="P191">
            <v>7756.1346868239689</v>
          </cell>
          <cell r="Q191">
            <v>262.65441862243551</v>
          </cell>
          <cell r="R191">
            <v>3.5000000000000003E-2</v>
          </cell>
          <cell r="S191">
            <v>263442.38187830243</v>
          </cell>
          <cell r="T191">
            <v>594820</v>
          </cell>
          <cell r="U191">
            <v>597201.6616616617</v>
          </cell>
        </row>
        <row r="192">
          <cell r="I192">
            <v>0</v>
          </cell>
        </row>
        <row r="193">
          <cell r="C193">
            <v>4225</v>
          </cell>
          <cell r="D193" t="str">
            <v>Hinde House 3-16 - Pri</v>
          </cell>
          <cell r="E193">
            <v>415</v>
          </cell>
          <cell r="F193">
            <v>416</v>
          </cell>
          <cell r="G193">
            <v>1</v>
          </cell>
          <cell r="I193">
            <v>2381077.7090977789</v>
          </cell>
          <cell r="J193">
            <v>5737.5366484283832</v>
          </cell>
          <cell r="K193">
            <v>166652.51716581447</v>
          </cell>
          <cell r="L193">
            <v>401.57233052003488</v>
          </cell>
          <cell r="M193">
            <v>2547730.2262635934</v>
          </cell>
          <cell r="N193">
            <v>6124.3515054413301</v>
          </cell>
          <cell r="O193">
            <v>2652368.7951919236</v>
          </cell>
          <cell r="P193">
            <v>6375.8865269036623</v>
          </cell>
          <cell r="Q193">
            <v>251.53502146233222</v>
          </cell>
          <cell r="R193">
            <v>4.1000000000000002E-2</v>
          </cell>
          <cell r="S193">
            <v>104638.56892833021</v>
          </cell>
          <cell r="T193">
            <v>225480.7620817844</v>
          </cell>
          <cell r="U193">
            <v>226024.08921933087</v>
          </cell>
        </row>
        <row r="194">
          <cell r="C194">
            <v>4225</v>
          </cell>
          <cell r="D194" t="str">
            <v>Hinde House 3-16 Sec</v>
          </cell>
          <cell r="E194">
            <v>930</v>
          </cell>
          <cell r="F194">
            <v>953</v>
          </cell>
          <cell r="G194">
            <v>23</v>
          </cell>
          <cell r="I194">
            <v>7704514.45072567</v>
          </cell>
          <cell r="J194">
            <v>8284.4241405652374</v>
          </cell>
          <cell r="K194">
            <v>381778.48283418553</v>
          </cell>
          <cell r="L194">
            <v>410.51449767116725</v>
          </cell>
          <cell r="M194">
            <v>8086292.9335598554</v>
          </cell>
          <cell r="N194">
            <v>8485.0922702621774</v>
          </cell>
          <cell r="O194">
            <v>8430125.9815902822</v>
          </cell>
          <cell r="P194">
            <v>8845.8824570726993</v>
          </cell>
          <cell r="Q194">
            <v>360.79018681052185</v>
          </cell>
          <cell r="R194">
            <v>4.2999999999999997E-2</v>
          </cell>
          <cell r="S194">
            <v>343833.04803042673</v>
          </cell>
          <cell r="T194">
            <v>505294.23791821563</v>
          </cell>
          <cell r="U194">
            <v>517790.76208178437</v>
          </cell>
        </row>
        <row r="195">
          <cell r="E195">
            <v>1345</v>
          </cell>
          <cell r="F195">
            <v>1369</v>
          </cell>
          <cell r="G195">
            <v>24</v>
          </cell>
          <cell r="I195">
            <v>10085592.159823449</v>
          </cell>
          <cell r="J195">
            <v>7498.5815314672482</v>
          </cell>
          <cell r="K195">
            <v>548431</v>
          </cell>
          <cell r="L195">
            <v>407.7553903345725</v>
          </cell>
          <cell r="M195">
            <v>10634023.159823449</v>
          </cell>
          <cell r="N195">
            <v>7767.7305769345867</v>
          </cell>
          <cell r="O195">
            <v>11082494.776782209</v>
          </cell>
          <cell r="P195">
            <v>8095.3212394318543</v>
          </cell>
          <cell r="Q195">
            <v>327.59066249726766</v>
          </cell>
          <cell r="R195">
            <v>4.2000000000000003E-2</v>
          </cell>
          <cell r="S195">
            <v>448471.61695875973</v>
          </cell>
          <cell r="T195">
            <v>730775</v>
          </cell>
          <cell r="U195">
            <v>743814.85130111524</v>
          </cell>
        </row>
        <row r="196">
          <cell r="I196">
            <v>0</v>
          </cell>
        </row>
        <row r="197">
          <cell r="C197">
            <v>4005</v>
          </cell>
          <cell r="D197" t="str">
            <v>Oasis Academy Don Valley - Pri</v>
          </cell>
          <cell r="E197">
            <v>410</v>
          </cell>
          <cell r="F197">
            <v>403</v>
          </cell>
          <cell r="G197">
            <v>-7</v>
          </cell>
          <cell r="I197">
            <v>2056818.864405056</v>
          </cell>
          <cell r="J197">
            <v>5016.6313765976975</v>
          </cell>
          <cell r="K197">
            <v>161566.46428571429</v>
          </cell>
          <cell r="L197">
            <v>394.06454703832753</v>
          </cell>
          <cell r="M197">
            <v>2218385.3286907701</v>
          </cell>
          <cell r="N197">
            <v>5504.6782349646901</v>
          </cell>
          <cell r="O197">
            <v>2187326.4488884406</v>
          </cell>
          <cell r="P197">
            <v>5427.6090543137489</v>
          </cell>
          <cell r="Q197">
            <v>-77.069180650941234</v>
          </cell>
          <cell r="R197">
            <v>-1.4E-2</v>
          </cell>
          <cell r="S197">
            <v>-31058.879802329466</v>
          </cell>
          <cell r="T197">
            <v>239064.8936170213</v>
          </cell>
          <cell r="U197">
            <v>234983.29787234045</v>
          </cell>
        </row>
        <row r="198">
          <cell r="C198">
            <v>4005</v>
          </cell>
          <cell r="D198" t="str">
            <v>Oasis Academy Don Valley - Sec</v>
          </cell>
          <cell r="E198">
            <v>671</v>
          </cell>
          <cell r="F198">
            <v>689</v>
          </cell>
          <cell r="G198">
            <v>18</v>
          </cell>
          <cell r="I198">
            <v>5019240.043723234</v>
          </cell>
          <cell r="J198">
            <v>7480.2385152358183</v>
          </cell>
          <cell r="K198">
            <v>276226.53571428574</v>
          </cell>
          <cell r="L198">
            <v>411.66398765169259</v>
          </cell>
          <cell r="M198">
            <v>5295466.5794375194</v>
          </cell>
          <cell r="N198">
            <v>7685.7279817670815</v>
          </cell>
          <cell r="O198">
            <v>5640529.0268552741</v>
          </cell>
          <cell r="P198">
            <v>8186.5443060308771</v>
          </cell>
          <cell r="Q198">
            <v>500.81632426379565</v>
          </cell>
          <cell r="R198">
            <v>6.5000000000000002E-2</v>
          </cell>
          <cell r="S198">
            <v>345062.44741775468</v>
          </cell>
          <cell r="T198">
            <v>391250.10638297879</v>
          </cell>
          <cell r="U198">
            <v>401745.63829787239</v>
          </cell>
        </row>
        <row r="199">
          <cell r="E199">
            <v>1081</v>
          </cell>
          <cell r="F199">
            <v>1092</v>
          </cell>
          <cell r="G199">
            <v>11</v>
          </cell>
          <cell r="I199">
            <v>7076058.9081282904</v>
          </cell>
          <cell r="J199">
            <v>6545.8454284258005</v>
          </cell>
          <cell r="K199">
            <v>437793</v>
          </cell>
          <cell r="L199">
            <v>404.98889916743758</v>
          </cell>
          <cell r="M199">
            <v>7513851.9081282904</v>
          </cell>
          <cell r="N199">
            <v>6880.8167656852474</v>
          </cell>
          <cell r="O199">
            <v>7827855.4757437138</v>
          </cell>
          <cell r="P199">
            <v>7168.3658202781262</v>
          </cell>
          <cell r="Q199">
            <v>287.54905459287875</v>
          </cell>
          <cell r="R199">
            <v>4.2000000000000003E-2</v>
          </cell>
          <cell r="S199">
            <v>314003.56761542335</v>
          </cell>
          <cell r="T199">
            <v>630315.00000000012</v>
          </cell>
          <cell r="U199">
            <v>636728.93617021281</v>
          </cell>
        </row>
        <row r="201">
          <cell r="D201" t="str">
            <v>TOTAL PRIMARY</v>
          </cell>
          <cell r="E201">
            <v>44340</v>
          </cell>
          <cell r="F201">
            <v>44085</v>
          </cell>
          <cell r="G201">
            <v>-255</v>
          </cell>
          <cell r="I201">
            <v>233758086.25329304</v>
          </cell>
          <cell r="J201">
            <v>5271.9460138315972</v>
          </cell>
          <cell r="K201">
            <v>13402275.481950033</v>
          </cell>
          <cell r="L201">
            <v>302.26151289918886</v>
          </cell>
          <cell r="M201">
            <v>247160361.73524305</v>
          </cell>
          <cell r="N201">
            <v>5606.450305891869</v>
          </cell>
          <cell r="O201">
            <v>251017285.12472087</v>
          </cell>
          <cell r="P201">
            <v>5693.9386440902999</v>
          </cell>
          <cell r="Q201">
            <v>87.488338198430938</v>
          </cell>
          <cell r="R201">
            <v>1.6E-2</v>
          </cell>
          <cell r="S201">
            <v>3856923.3894778192</v>
          </cell>
          <cell r="T201">
            <v>23031459.07912223</v>
          </cell>
          <cell r="U201">
            <v>22899185.954250604</v>
          </cell>
        </row>
        <row r="203">
          <cell r="D203" t="str">
            <v>TOTAL SECONDARY</v>
          </cell>
          <cell r="E203">
            <v>30669</v>
          </cell>
          <cell r="F203">
            <v>30817</v>
          </cell>
          <cell r="G203">
            <v>148</v>
          </cell>
          <cell r="I203">
            <v>219621613.74670699</v>
          </cell>
          <cell r="J203">
            <v>7161.0295003654173</v>
          </cell>
          <cell r="K203">
            <v>12679179.518049967</v>
          </cell>
          <cell r="L203">
            <v>413.4200501499875</v>
          </cell>
          <cell r="M203">
            <v>232300793.26475698</v>
          </cell>
          <cell r="N203">
            <v>7538.0729228918126</v>
          </cell>
          <cell r="O203">
            <v>238623602.05726457</v>
          </cell>
          <cell r="P203">
            <v>7743.2456779460872</v>
          </cell>
          <cell r="Q203">
            <v>205.1727550542746</v>
          </cell>
          <cell r="R203">
            <v>2.7E-2</v>
          </cell>
          <cell r="S203">
            <v>6322808.7925075889</v>
          </cell>
          <cell r="T203">
            <v>11428830.92087777</v>
          </cell>
          <cell r="U203">
            <v>11490114.30230003</v>
          </cell>
        </row>
        <row r="205">
          <cell r="D205" t="str">
            <v>TOTAL PRIMARY/SECONDARY</v>
          </cell>
          <cell r="E205">
            <v>75009</v>
          </cell>
          <cell r="F205">
            <v>74902</v>
          </cell>
          <cell r="G205">
            <v>-107</v>
          </cell>
          <cell r="I205">
            <v>453379700</v>
          </cell>
          <cell r="J205">
            <v>6044.3373461851243</v>
          </cell>
          <cell r="K205">
            <v>26081455</v>
          </cell>
          <cell r="L205">
            <v>347.71100801237185</v>
          </cell>
          <cell r="M205">
            <v>479461155</v>
          </cell>
          <cell r="N205">
            <v>6392.0483541974963</v>
          </cell>
          <cell r="O205">
            <v>489640887.18198544</v>
          </cell>
          <cell r="P205">
            <v>6537.0869560490437</v>
          </cell>
          <cell r="Q205">
            <v>145.03860185154736</v>
          </cell>
          <cell r="R205">
            <v>2.3E-2</v>
          </cell>
          <cell r="S205">
            <v>10179732.181985438</v>
          </cell>
          <cell r="T205">
            <v>34460290</v>
          </cell>
          <cell r="U205">
            <v>34389300.256550632</v>
          </cell>
        </row>
        <row r="206">
          <cell r="S206">
            <v>0</v>
          </cell>
        </row>
        <row r="208">
          <cell r="P208" t="str">
            <v>Gainers</v>
          </cell>
          <cell r="Q208">
            <v>131</v>
          </cell>
          <cell r="R208">
            <v>131</v>
          </cell>
          <cell r="S208">
            <v>94</v>
          </cell>
        </row>
        <row r="209">
          <cell r="P209" t="str">
            <v>Same</v>
          </cell>
          <cell r="Q209">
            <v>0</v>
          </cell>
          <cell r="R209">
            <v>1</v>
          </cell>
          <cell r="S209">
            <v>0</v>
          </cell>
        </row>
        <row r="210">
          <cell r="P210" t="str">
            <v>Losers</v>
          </cell>
          <cell r="Q210">
            <v>2</v>
          </cell>
          <cell r="R210">
            <v>1</v>
          </cell>
          <cell r="S210">
            <v>39</v>
          </cell>
        </row>
        <row r="212">
          <cell r="P212" t="str">
            <v>Gainers</v>
          </cell>
          <cell r="Q212">
            <v>30</v>
          </cell>
          <cell r="R212">
            <v>30</v>
          </cell>
          <cell r="S212">
            <v>26</v>
          </cell>
        </row>
        <row r="213">
          <cell r="P213" t="str">
            <v>Same</v>
          </cell>
          <cell r="Q213">
            <v>0</v>
          </cell>
          <cell r="R213">
            <v>0</v>
          </cell>
          <cell r="S213">
            <v>0</v>
          </cell>
        </row>
        <row r="214">
          <cell r="P214" t="str">
            <v>Losers</v>
          </cell>
          <cell r="Q214">
            <v>0</v>
          </cell>
          <cell r="R214">
            <v>0</v>
          </cell>
          <cell r="S214">
            <v>4</v>
          </cell>
        </row>
        <row r="216">
          <cell r="R216">
            <v>0</v>
          </cell>
        </row>
        <row r="219">
          <cell r="P219" t="str">
            <v>Pri</v>
          </cell>
          <cell r="Q219">
            <v>55.809251060803284</v>
          </cell>
          <cell r="R219">
            <v>9.2817681963342207E-3</v>
          </cell>
          <cell r="S219">
            <v>63211.805174019006</v>
          </cell>
        </row>
        <row r="220">
          <cell r="P220" t="str">
            <v>Sec</v>
          </cell>
          <cell r="Q220">
            <v>114.53323384684805</v>
          </cell>
          <cell r="R220">
            <v>1.4697694452607924E-2</v>
          </cell>
          <cell r="S220">
            <v>217683.99548832729</v>
          </cell>
        </row>
        <row r="222">
          <cell r="P222" t="str">
            <v>Pri</v>
          </cell>
          <cell r="Q222" t="e">
            <v>#NUM!</v>
          </cell>
          <cell r="R222" t="e">
            <v>#NUM!</v>
          </cell>
          <cell r="S222" t="e">
            <v>#NUM!</v>
          </cell>
        </row>
        <row r="223">
          <cell r="P223" t="str">
            <v>Sec</v>
          </cell>
          <cell r="Q223">
            <v>159.96379691635556</v>
          </cell>
          <cell r="R223">
            <v>2.1371024960025947E-2</v>
          </cell>
          <cell r="S223" t="e">
            <v>#NUM!</v>
          </cell>
        </row>
        <row r="225">
          <cell r="O225" t="str">
            <v>Avg</v>
          </cell>
          <cell r="P225" t="str">
            <v>Pri</v>
          </cell>
          <cell r="Q225">
            <v>114.87382018672724</v>
          </cell>
          <cell r="R225">
            <v>2.1999999999999999E-2</v>
          </cell>
          <cell r="S225">
            <v>31039.050000000047</v>
          </cell>
        </row>
        <row r="226">
          <cell r="O226" t="str">
            <v>Avg</v>
          </cell>
          <cell r="P226" t="str">
            <v>Sec</v>
          </cell>
          <cell r="Q226">
            <v>162.7407762787434</v>
          </cell>
          <cell r="R226">
            <v>2.1999999999999999E-2</v>
          </cell>
          <cell r="S226">
            <v>196672.11769375578</v>
          </cell>
        </row>
        <row r="228">
          <cell r="O228" t="str">
            <v>Min</v>
          </cell>
          <cell r="P228" t="str">
            <v>Pri</v>
          </cell>
          <cell r="Q228">
            <v>-45.089218742051344</v>
          </cell>
          <cell r="R228">
            <v>-8.0000000000000002E-3</v>
          </cell>
          <cell r="S228">
            <v>-126460.82629288873</v>
          </cell>
        </row>
        <row r="229">
          <cell r="O229" t="str">
            <v>Min</v>
          </cell>
          <cell r="P229" t="str">
            <v>Sec</v>
          </cell>
          <cell r="Q229">
            <v>76.317308037693692</v>
          </cell>
          <cell r="R229">
            <v>0.01</v>
          </cell>
          <cell r="S229">
            <v>-300608.56892360747</v>
          </cell>
        </row>
        <row r="230">
          <cell r="O230" t="str">
            <v>Max</v>
          </cell>
          <cell r="P230" t="str">
            <v>Pri</v>
          </cell>
          <cell r="Q230">
            <v>299.26904069984812</v>
          </cell>
          <cell r="R230">
            <v>4.5999999999999999E-2</v>
          </cell>
          <cell r="S230">
            <v>244926.95994043909</v>
          </cell>
        </row>
        <row r="231">
          <cell r="O231" t="str">
            <v>Max</v>
          </cell>
          <cell r="P231" t="str">
            <v>Sec</v>
          </cell>
          <cell r="Q231">
            <v>232.65049362463105</v>
          </cell>
          <cell r="R231">
            <v>3.1E-2</v>
          </cell>
          <cell r="S231">
            <v>656913.63762570452</v>
          </cell>
        </row>
      </sheetData>
      <sheetData sheetId="36"/>
      <sheetData sheetId="37">
        <row r="5">
          <cell r="E5">
            <v>3847</v>
          </cell>
        </row>
        <row r="6">
          <cell r="E6">
            <v>5422</v>
          </cell>
        </row>
        <row r="7">
          <cell r="E7">
            <v>6113</v>
          </cell>
        </row>
        <row r="8">
          <cell r="E8">
            <v>450.9</v>
          </cell>
        </row>
        <row r="9">
          <cell r="E9">
            <v>490</v>
          </cell>
        </row>
        <row r="10">
          <cell r="E10">
            <v>986.2</v>
          </cell>
        </row>
        <row r="11">
          <cell r="E11">
            <v>1516.13</v>
          </cell>
        </row>
        <row r="12">
          <cell r="E12">
            <v>228.87</v>
          </cell>
        </row>
        <row r="13">
          <cell r="E13">
            <v>277.56</v>
          </cell>
        </row>
        <row r="14">
          <cell r="E14">
            <v>433.39</v>
          </cell>
        </row>
        <row r="15">
          <cell r="E15">
            <v>477.34</v>
          </cell>
        </row>
        <row r="16">
          <cell r="E16">
            <v>506.56</v>
          </cell>
        </row>
        <row r="17">
          <cell r="E17">
            <v>667.25</v>
          </cell>
        </row>
        <row r="18">
          <cell r="E18">
            <v>338.31419600629351</v>
          </cell>
        </row>
        <row r="19">
          <cell r="E19">
            <v>447.76878883185907</v>
          </cell>
        </row>
        <row r="20">
          <cell r="E20">
            <v>626.87630436460267</v>
          </cell>
        </row>
        <row r="21">
          <cell r="E21">
            <v>686.57880954218388</v>
          </cell>
        </row>
        <row r="22">
          <cell r="E22">
            <v>736.33089719016823</v>
          </cell>
        </row>
        <row r="23">
          <cell r="E23">
            <v>940.31445654690413</v>
          </cell>
        </row>
        <row r="24">
          <cell r="E24">
            <v>965</v>
          </cell>
        </row>
        <row r="25">
          <cell r="E25">
            <v>1385</v>
          </cell>
        </row>
        <row r="26">
          <cell r="E26">
            <v>1175</v>
          </cell>
        </row>
        <row r="27">
          <cell r="E27">
            <v>1785</v>
          </cell>
        </row>
        <row r="28">
          <cell r="E28">
            <v>595</v>
          </cell>
        </row>
        <row r="29">
          <cell r="E29">
            <v>1595</v>
          </cell>
        </row>
      </sheetData>
      <sheetData sheetId="38"/>
      <sheetData sheetId="39"/>
      <sheetData sheetId="40"/>
      <sheetData sheetId="41"/>
      <sheetData sheetId="4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343D-79E1-42B9-9B99-1993768F75A6}">
  <sheetPr codeName="Sheet30"/>
  <dimension ref="A1:I194"/>
  <sheetViews>
    <sheetView topLeftCell="A159" workbookViewId="0">
      <selection activeCell="B196" sqref="B196"/>
    </sheetView>
  </sheetViews>
  <sheetFormatPr defaultColWidth="9.08984375" defaultRowHeight="14.5" x14ac:dyDescent="0.35"/>
  <cols>
    <col min="1" max="2" width="9.08984375" style="274"/>
    <col min="3" max="3" width="9.08984375" style="271"/>
    <col min="4" max="4" width="9.08984375" style="275"/>
    <col min="5" max="5" width="44.36328125" style="276" customWidth="1"/>
    <col min="6" max="6" width="16.54296875" style="276" customWidth="1"/>
    <col min="7" max="7" width="19.453125" style="277" bestFit="1" customWidth="1"/>
    <col min="8" max="8" width="9.08984375" style="271"/>
    <col min="9" max="16384" width="9.08984375" style="82"/>
  </cols>
  <sheetData>
    <row r="1" spans="1:8" ht="25" x14ac:dyDescent="0.5">
      <c r="A1" s="253" t="s">
        <v>277</v>
      </c>
      <c r="B1" s="254"/>
      <c r="C1" s="255"/>
      <c r="D1" s="256"/>
      <c r="E1" s="257" t="s">
        <v>294</v>
      </c>
      <c r="F1" s="258"/>
      <c r="G1" s="259"/>
      <c r="H1" s="255"/>
    </row>
    <row r="2" spans="1:8" x14ac:dyDescent="0.35">
      <c r="A2" s="260"/>
      <c r="B2" s="260"/>
      <c r="C2" s="261"/>
      <c r="D2" s="262"/>
      <c r="E2" s="263"/>
      <c r="F2" s="263"/>
      <c r="G2" s="264"/>
      <c r="H2" s="261"/>
    </row>
    <row r="3" spans="1:8" x14ac:dyDescent="0.35">
      <c r="A3" s="265"/>
      <c r="B3" s="265"/>
      <c r="C3" s="266"/>
      <c r="D3" s="267"/>
      <c r="E3" s="268"/>
      <c r="F3" s="268"/>
      <c r="G3" s="269"/>
      <c r="H3" s="266"/>
    </row>
    <row r="4" spans="1:8" s="53" customFormat="1" x14ac:dyDescent="0.35">
      <c r="A4" s="308" t="s">
        <v>119</v>
      </c>
      <c r="B4" s="309" t="s">
        <v>127</v>
      </c>
      <c r="C4" s="309" t="s">
        <v>120</v>
      </c>
      <c r="D4" s="309" t="s">
        <v>96</v>
      </c>
      <c r="E4" s="310" t="s">
        <v>128</v>
      </c>
      <c r="F4" s="310" t="s">
        <v>121</v>
      </c>
      <c r="G4" s="310" t="s">
        <v>129</v>
      </c>
      <c r="H4" s="270" t="s">
        <v>95</v>
      </c>
    </row>
    <row r="5" spans="1:8" x14ac:dyDescent="0.35">
      <c r="A5" s="311">
        <v>106982</v>
      </c>
      <c r="B5" s="312">
        <v>3732001</v>
      </c>
      <c r="C5" s="312"/>
      <c r="D5" s="313">
        <v>2001</v>
      </c>
      <c r="E5" s="313" t="s">
        <v>68</v>
      </c>
      <c r="F5" s="313" t="s">
        <v>39</v>
      </c>
      <c r="G5" s="314">
        <v>0</v>
      </c>
      <c r="H5" s="315" t="str">
        <f>IF(G5=0,7&amp;D5,6&amp;D5)</f>
        <v>72001</v>
      </c>
    </row>
    <row r="6" spans="1:8" x14ac:dyDescent="0.35">
      <c r="A6" s="316">
        <v>143052</v>
      </c>
      <c r="B6" s="317">
        <v>3732046</v>
      </c>
      <c r="C6" s="317"/>
      <c r="D6" s="318">
        <v>2046</v>
      </c>
      <c r="E6" s="318" t="s">
        <v>183</v>
      </c>
      <c r="F6" s="318" t="s">
        <v>39</v>
      </c>
      <c r="G6" s="319" t="s">
        <v>92</v>
      </c>
      <c r="H6" s="271" t="str">
        <f t="shared" ref="H6:H69" si="0">IF(G6=0,7&amp;D6,6&amp;D6)</f>
        <v>62046</v>
      </c>
    </row>
    <row r="7" spans="1:8" x14ac:dyDescent="0.35">
      <c r="A7" s="316">
        <v>143546</v>
      </c>
      <c r="B7" s="317">
        <v>3732048</v>
      </c>
      <c r="C7" s="317"/>
      <c r="D7" s="318">
        <v>2048</v>
      </c>
      <c r="E7" s="318" t="s">
        <v>184</v>
      </c>
      <c r="F7" s="318" t="s">
        <v>39</v>
      </c>
      <c r="G7" s="319" t="s">
        <v>92</v>
      </c>
      <c r="H7" s="271" t="str">
        <f t="shared" si="0"/>
        <v>62048</v>
      </c>
    </row>
    <row r="8" spans="1:8" x14ac:dyDescent="0.35">
      <c r="A8" s="316">
        <v>107085</v>
      </c>
      <c r="B8" s="317">
        <v>3732342</v>
      </c>
      <c r="C8" s="317"/>
      <c r="D8" s="318">
        <v>2342</v>
      </c>
      <c r="E8" s="318" t="s">
        <v>15</v>
      </c>
      <c r="F8" s="318" t="s">
        <v>39</v>
      </c>
      <c r="G8" s="319">
        <v>0</v>
      </c>
      <c r="H8" s="271" t="str">
        <f t="shared" si="0"/>
        <v>72342</v>
      </c>
    </row>
    <row r="9" spans="1:8" x14ac:dyDescent="0.35">
      <c r="A9" s="316">
        <v>150047</v>
      </c>
      <c r="B9" s="317">
        <v>3732343</v>
      </c>
      <c r="C9" s="317"/>
      <c r="D9" s="318">
        <v>2343</v>
      </c>
      <c r="E9" s="318" t="s">
        <v>16</v>
      </c>
      <c r="F9" s="318" t="s">
        <v>39</v>
      </c>
      <c r="G9" s="319" t="s">
        <v>92</v>
      </c>
      <c r="H9" s="271" t="str">
        <f t="shared" si="0"/>
        <v>62343</v>
      </c>
    </row>
    <row r="10" spans="1:8" x14ac:dyDescent="0.35">
      <c r="A10" s="316">
        <v>133994</v>
      </c>
      <c r="B10" s="317">
        <v>3733429</v>
      </c>
      <c r="C10" s="317"/>
      <c r="D10" s="318">
        <v>3429</v>
      </c>
      <c r="E10" s="318" t="s">
        <v>130</v>
      </c>
      <c r="F10" s="318" t="s">
        <v>39</v>
      </c>
      <c r="G10" s="319">
        <v>0</v>
      </c>
      <c r="H10" s="271" t="str">
        <f t="shared" si="0"/>
        <v>73429</v>
      </c>
    </row>
    <row r="11" spans="1:8" x14ac:dyDescent="0.35">
      <c r="A11" s="316">
        <v>107083</v>
      </c>
      <c r="B11" s="317">
        <v>3732340</v>
      </c>
      <c r="C11" s="317"/>
      <c r="D11" s="318">
        <v>2340</v>
      </c>
      <c r="E11" s="318" t="s">
        <v>69</v>
      </c>
      <c r="F11" s="318" t="s">
        <v>39</v>
      </c>
      <c r="G11" s="319">
        <v>0</v>
      </c>
      <c r="H11" s="271" t="str">
        <f t="shared" si="0"/>
        <v>72340</v>
      </c>
    </row>
    <row r="12" spans="1:8" x14ac:dyDescent="0.35">
      <c r="A12" s="320">
        <v>107047</v>
      </c>
      <c r="B12" s="321">
        <v>3732281</v>
      </c>
      <c r="C12" s="321"/>
      <c r="D12" s="322">
        <v>2281</v>
      </c>
      <c r="E12" s="322" t="s">
        <v>17</v>
      </c>
      <c r="F12" s="322" t="s">
        <v>39</v>
      </c>
      <c r="G12" s="323">
        <v>0</v>
      </c>
      <c r="H12" s="324" t="str">
        <f t="shared" si="0"/>
        <v>72281</v>
      </c>
    </row>
    <row r="13" spans="1:8" x14ac:dyDescent="0.35">
      <c r="A13" s="316">
        <v>149575</v>
      </c>
      <c r="B13" s="317">
        <v>3732052</v>
      </c>
      <c r="C13" s="317"/>
      <c r="D13" s="318">
        <v>2052</v>
      </c>
      <c r="E13" s="318" t="s">
        <v>131</v>
      </c>
      <c r="F13" s="318" t="s">
        <v>39</v>
      </c>
      <c r="G13" s="319" t="s">
        <v>92</v>
      </c>
      <c r="H13" s="271" t="str">
        <f t="shared" si="0"/>
        <v>62052</v>
      </c>
    </row>
    <row r="14" spans="1:8" x14ac:dyDescent="0.35">
      <c r="A14" s="316">
        <v>142542</v>
      </c>
      <c r="B14" s="317">
        <v>3732274</v>
      </c>
      <c r="C14" s="317"/>
      <c r="D14" s="318">
        <v>2274</v>
      </c>
      <c r="E14" s="318" t="s">
        <v>185</v>
      </c>
      <c r="F14" s="318" t="s">
        <v>39</v>
      </c>
      <c r="G14" s="319" t="s">
        <v>92</v>
      </c>
      <c r="H14" s="271" t="str">
        <f t="shared" si="0"/>
        <v>62274</v>
      </c>
    </row>
    <row r="15" spans="1:8" x14ac:dyDescent="0.35">
      <c r="A15" s="316">
        <v>107036</v>
      </c>
      <c r="B15" s="317">
        <v>3732241</v>
      </c>
      <c r="C15" s="317"/>
      <c r="D15" s="318">
        <v>2241</v>
      </c>
      <c r="E15" s="318" t="s">
        <v>124</v>
      </c>
      <c r="F15" s="318" t="s">
        <v>39</v>
      </c>
      <c r="G15" s="319">
        <v>0</v>
      </c>
      <c r="H15" s="271" t="str">
        <f t="shared" si="0"/>
        <v>72241</v>
      </c>
    </row>
    <row r="16" spans="1:8" x14ac:dyDescent="0.35">
      <c r="A16" s="316">
        <v>143964</v>
      </c>
      <c r="B16" s="317">
        <v>3732353</v>
      </c>
      <c r="C16" s="317"/>
      <c r="D16" s="318">
        <v>2353</v>
      </c>
      <c r="E16" s="318" t="s">
        <v>186</v>
      </c>
      <c r="F16" s="318" t="s">
        <v>39</v>
      </c>
      <c r="G16" s="319" t="s">
        <v>92</v>
      </c>
      <c r="H16" s="271" t="str">
        <f t="shared" si="0"/>
        <v>62353</v>
      </c>
    </row>
    <row r="17" spans="1:9" x14ac:dyDescent="0.35">
      <c r="A17" s="316">
        <v>143965</v>
      </c>
      <c r="B17" s="317">
        <v>3732323</v>
      </c>
      <c r="C17" s="317"/>
      <c r="D17" s="318">
        <v>2323</v>
      </c>
      <c r="E17" s="318" t="s">
        <v>187</v>
      </c>
      <c r="F17" s="318" t="s">
        <v>39</v>
      </c>
      <c r="G17" s="319" t="s">
        <v>92</v>
      </c>
      <c r="H17" s="271" t="str">
        <f t="shared" si="0"/>
        <v>62323</v>
      </c>
    </row>
    <row r="18" spans="1:9" x14ac:dyDescent="0.35">
      <c r="A18" s="316">
        <v>146488</v>
      </c>
      <c r="B18" s="317">
        <v>3732328</v>
      </c>
      <c r="C18" s="317"/>
      <c r="D18" s="318">
        <v>2328</v>
      </c>
      <c r="E18" s="318" t="s">
        <v>132</v>
      </c>
      <c r="F18" s="318" t="s">
        <v>39</v>
      </c>
      <c r="G18" s="319" t="s">
        <v>92</v>
      </c>
      <c r="H18" s="271" t="str">
        <f t="shared" si="0"/>
        <v>62328</v>
      </c>
    </row>
    <row r="19" spans="1:9" x14ac:dyDescent="0.35">
      <c r="A19" s="316">
        <v>107033</v>
      </c>
      <c r="B19" s="317">
        <v>3732233</v>
      </c>
      <c r="C19" s="317"/>
      <c r="D19" s="318">
        <v>2233</v>
      </c>
      <c r="E19" s="318" t="s">
        <v>133</v>
      </c>
      <c r="F19" s="318" t="s">
        <v>39</v>
      </c>
      <c r="G19" s="319">
        <v>0</v>
      </c>
      <c r="H19" s="271" t="str">
        <f t="shared" si="0"/>
        <v>72233</v>
      </c>
    </row>
    <row r="20" spans="1:9" x14ac:dyDescent="0.35">
      <c r="A20" s="316">
        <v>106987</v>
      </c>
      <c r="B20" s="317">
        <v>3732014</v>
      </c>
      <c r="C20" s="317"/>
      <c r="D20" s="318">
        <v>2014</v>
      </c>
      <c r="E20" s="318" t="s">
        <v>18</v>
      </c>
      <c r="F20" s="318" t="s">
        <v>39</v>
      </c>
      <c r="G20" s="319">
        <v>0</v>
      </c>
      <c r="H20" s="271" t="str">
        <f t="shared" si="0"/>
        <v>72014</v>
      </c>
    </row>
    <row r="21" spans="1:9" x14ac:dyDescent="0.35">
      <c r="A21" s="316">
        <v>148100</v>
      </c>
      <c r="B21" s="317">
        <v>3732246</v>
      </c>
      <c r="C21" s="317"/>
      <c r="D21" s="318">
        <v>2246</v>
      </c>
      <c r="E21" s="318" t="s">
        <v>273</v>
      </c>
      <c r="F21" s="318" t="s">
        <v>39</v>
      </c>
      <c r="G21" s="319" t="s">
        <v>92</v>
      </c>
      <c r="H21" s="271" t="str">
        <f t="shared" si="0"/>
        <v>62246</v>
      </c>
    </row>
    <row r="22" spans="1:9" x14ac:dyDescent="0.35">
      <c r="A22" s="316">
        <v>107154</v>
      </c>
      <c r="B22" s="317">
        <v>3735204</v>
      </c>
      <c r="C22" s="317"/>
      <c r="D22" s="318">
        <v>5204</v>
      </c>
      <c r="E22" s="318" t="s">
        <v>70</v>
      </c>
      <c r="F22" s="318" t="s">
        <v>39</v>
      </c>
      <c r="G22" s="319">
        <v>0</v>
      </c>
      <c r="H22" s="271" t="str">
        <f t="shared" si="0"/>
        <v>75204</v>
      </c>
    </row>
    <row r="23" spans="1:9" x14ac:dyDescent="0.35">
      <c r="A23" s="316">
        <v>107069</v>
      </c>
      <c r="B23" s="317">
        <v>3732325</v>
      </c>
      <c r="C23" s="317"/>
      <c r="D23" s="318">
        <v>2325</v>
      </c>
      <c r="E23" s="318" t="s">
        <v>134</v>
      </c>
      <c r="F23" s="318" t="s">
        <v>39</v>
      </c>
      <c r="G23" s="319">
        <v>0</v>
      </c>
      <c r="H23" s="271" t="str">
        <f t="shared" si="0"/>
        <v>72325</v>
      </c>
    </row>
    <row r="24" spans="1:9" x14ac:dyDescent="0.35">
      <c r="A24" s="316">
        <v>143061</v>
      </c>
      <c r="B24" s="317">
        <v>3732095</v>
      </c>
      <c r="C24" s="317"/>
      <c r="D24" s="318">
        <v>2095</v>
      </c>
      <c r="E24" s="318" t="s">
        <v>188</v>
      </c>
      <c r="F24" s="318" t="s">
        <v>39</v>
      </c>
      <c r="G24" s="319" t="s">
        <v>92</v>
      </c>
      <c r="H24" s="271" t="str">
        <f t="shared" si="0"/>
        <v>62095</v>
      </c>
    </row>
    <row r="25" spans="1:9" x14ac:dyDescent="0.35">
      <c r="A25" s="316">
        <v>107087</v>
      </c>
      <c r="B25" s="317">
        <v>3732344</v>
      </c>
      <c r="C25" s="317"/>
      <c r="D25" s="318">
        <v>2344</v>
      </c>
      <c r="E25" s="318" t="s">
        <v>19</v>
      </c>
      <c r="F25" s="318" t="s">
        <v>39</v>
      </c>
      <c r="G25" s="319">
        <v>0</v>
      </c>
      <c r="H25" s="271" t="str">
        <f t="shared" si="0"/>
        <v>72344</v>
      </c>
    </row>
    <row r="26" spans="1:9" x14ac:dyDescent="0.35">
      <c r="A26" s="316">
        <v>106988</v>
      </c>
      <c r="B26" s="317">
        <v>3732023</v>
      </c>
      <c r="C26" s="317"/>
      <c r="D26" s="318">
        <v>2023</v>
      </c>
      <c r="E26" s="318" t="s">
        <v>135</v>
      </c>
      <c r="F26" s="318" t="s">
        <v>39</v>
      </c>
      <c r="G26" s="319">
        <v>0</v>
      </c>
      <c r="H26" s="271" t="str">
        <f t="shared" si="0"/>
        <v>72023</v>
      </c>
    </row>
    <row r="27" spans="1:9" x14ac:dyDescent="0.35">
      <c r="A27" s="316">
        <v>143970</v>
      </c>
      <c r="B27" s="317">
        <v>3732354</v>
      </c>
      <c r="C27" s="317"/>
      <c r="D27" s="318">
        <v>2354</v>
      </c>
      <c r="E27" s="318" t="s">
        <v>189</v>
      </c>
      <c r="F27" s="318" t="s">
        <v>39</v>
      </c>
      <c r="G27" s="319" t="s">
        <v>92</v>
      </c>
      <c r="H27" s="271" t="str">
        <f t="shared" si="0"/>
        <v>62354</v>
      </c>
    </row>
    <row r="28" spans="1:9" x14ac:dyDescent="0.35">
      <c r="A28" s="316">
        <v>150370</v>
      </c>
      <c r="B28" s="317">
        <v>3735200</v>
      </c>
      <c r="C28" s="317"/>
      <c r="D28" s="318">
        <v>5200</v>
      </c>
      <c r="E28" s="318" t="s">
        <v>168</v>
      </c>
      <c r="F28" s="318" t="s">
        <v>39</v>
      </c>
      <c r="G28" s="319" t="s">
        <v>92</v>
      </c>
      <c r="H28" s="271" t="str">
        <f t="shared" si="0"/>
        <v>65200</v>
      </c>
    </row>
    <row r="29" spans="1:9" x14ac:dyDescent="0.35">
      <c r="A29" s="316">
        <v>107060</v>
      </c>
      <c r="B29" s="317">
        <v>3732312</v>
      </c>
      <c r="C29" s="317"/>
      <c r="D29" s="318">
        <v>2312</v>
      </c>
      <c r="E29" s="318" t="s">
        <v>136</v>
      </c>
      <c r="F29" s="318" t="s">
        <v>39</v>
      </c>
      <c r="G29" s="319">
        <v>0</v>
      </c>
      <c r="H29" s="271" t="str">
        <f t="shared" si="0"/>
        <v>72312</v>
      </c>
    </row>
    <row r="30" spans="1:9" x14ac:dyDescent="0.35">
      <c r="A30" s="316">
        <v>140609</v>
      </c>
      <c r="B30" s="317">
        <v>3732026</v>
      </c>
      <c r="C30" s="317"/>
      <c r="D30" s="318">
        <v>2026</v>
      </c>
      <c r="E30" s="318" t="s">
        <v>284</v>
      </c>
      <c r="F30" s="318" t="s">
        <v>39</v>
      </c>
      <c r="G30" s="319" t="s">
        <v>92</v>
      </c>
      <c r="H30" s="271" t="str">
        <f t="shared" si="0"/>
        <v>62026</v>
      </c>
    </row>
    <row r="31" spans="1:9" x14ac:dyDescent="0.35">
      <c r="A31" s="316">
        <v>107117</v>
      </c>
      <c r="B31" s="317">
        <v>3733422</v>
      </c>
      <c r="C31" s="317"/>
      <c r="D31" s="318">
        <v>3422</v>
      </c>
      <c r="E31" s="318" t="s">
        <v>137</v>
      </c>
      <c r="F31" s="318" t="s">
        <v>39</v>
      </c>
      <c r="G31" s="319">
        <v>0</v>
      </c>
      <c r="H31" s="271" t="str">
        <f t="shared" si="0"/>
        <v>73422</v>
      </c>
    </row>
    <row r="32" spans="1:9" x14ac:dyDescent="0.35">
      <c r="A32" s="311">
        <v>107048</v>
      </c>
      <c r="B32" s="312">
        <v>3732283</v>
      </c>
      <c r="C32" s="312"/>
      <c r="D32" s="313">
        <v>2283</v>
      </c>
      <c r="E32" s="313" t="s">
        <v>71</v>
      </c>
      <c r="F32" s="313" t="s">
        <v>39</v>
      </c>
      <c r="G32" s="314">
        <v>0</v>
      </c>
      <c r="H32" s="315" t="str">
        <f t="shared" si="0"/>
        <v>72283</v>
      </c>
      <c r="I32" s="82" t="s">
        <v>304</v>
      </c>
    </row>
    <row r="33" spans="1:8" x14ac:dyDescent="0.35">
      <c r="A33" s="316">
        <v>107035</v>
      </c>
      <c r="B33" s="317">
        <v>3732239</v>
      </c>
      <c r="C33" s="317"/>
      <c r="D33" s="318">
        <v>2239</v>
      </c>
      <c r="E33" s="318" t="s">
        <v>72</v>
      </c>
      <c r="F33" s="318" t="s">
        <v>39</v>
      </c>
      <c r="G33" s="319">
        <v>0</v>
      </c>
      <c r="H33" s="271" t="str">
        <f t="shared" si="0"/>
        <v>72239</v>
      </c>
    </row>
    <row r="34" spans="1:8" x14ac:dyDescent="0.35">
      <c r="A34" s="316">
        <v>132152</v>
      </c>
      <c r="B34" s="317">
        <v>3732364</v>
      </c>
      <c r="C34" s="317"/>
      <c r="D34" s="318">
        <v>2364</v>
      </c>
      <c r="E34" s="318" t="s">
        <v>73</v>
      </c>
      <c r="F34" s="318" t="s">
        <v>39</v>
      </c>
      <c r="G34" s="319">
        <v>0</v>
      </c>
      <c r="H34" s="271" t="str">
        <f t="shared" si="0"/>
        <v>72364</v>
      </c>
    </row>
    <row r="35" spans="1:8" x14ac:dyDescent="0.35">
      <c r="A35" s="316">
        <v>139932</v>
      </c>
      <c r="B35" s="317">
        <v>3732016</v>
      </c>
      <c r="C35" s="317"/>
      <c r="D35" s="318">
        <v>2016</v>
      </c>
      <c r="E35" s="318" t="s">
        <v>274</v>
      </c>
      <c r="F35" s="318" t="s">
        <v>39</v>
      </c>
      <c r="G35" s="319" t="s">
        <v>92</v>
      </c>
      <c r="H35" s="271" t="str">
        <f t="shared" si="0"/>
        <v>62016</v>
      </c>
    </row>
    <row r="36" spans="1:8" x14ac:dyDescent="0.35">
      <c r="A36" s="320">
        <v>107025</v>
      </c>
      <c r="B36" s="321">
        <v>3732206</v>
      </c>
      <c r="C36" s="321"/>
      <c r="D36" s="322">
        <v>2206</v>
      </c>
      <c r="E36" s="322" t="s">
        <v>261</v>
      </c>
      <c r="F36" s="322" t="s">
        <v>39</v>
      </c>
      <c r="G36" s="323">
        <v>0</v>
      </c>
      <c r="H36" s="324" t="str">
        <f t="shared" si="0"/>
        <v>72206</v>
      </c>
    </row>
    <row r="37" spans="1:8" x14ac:dyDescent="0.35">
      <c r="A37" s="316">
        <v>107001</v>
      </c>
      <c r="B37" s="317">
        <v>3732080</v>
      </c>
      <c r="C37" s="317"/>
      <c r="D37" s="318">
        <v>2080</v>
      </c>
      <c r="E37" s="318" t="s">
        <v>74</v>
      </c>
      <c r="F37" s="318" t="s">
        <v>39</v>
      </c>
      <c r="G37" s="319">
        <v>0</v>
      </c>
      <c r="H37" s="271" t="str">
        <f t="shared" si="0"/>
        <v>72080</v>
      </c>
    </row>
    <row r="38" spans="1:8" x14ac:dyDescent="0.35">
      <c r="A38" s="316">
        <v>140546</v>
      </c>
      <c r="B38" s="317">
        <v>3732024</v>
      </c>
      <c r="C38" s="317"/>
      <c r="D38" s="318">
        <v>2024</v>
      </c>
      <c r="E38" s="318" t="s">
        <v>190</v>
      </c>
      <c r="F38" s="318" t="s">
        <v>39</v>
      </c>
      <c r="G38" s="319" t="s">
        <v>92</v>
      </c>
      <c r="H38" s="271" t="str">
        <f t="shared" si="0"/>
        <v>62024</v>
      </c>
    </row>
    <row r="39" spans="1:8" x14ac:dyDescent="0.35">
      <c r="A39" s="316">
        <v>140826</v>
      </c>
      <c r="B39" s="317">
        <v>3732028</v>
      </c>
      <c r="C39" s="317"/>
      <c r="D39" s="318">
        <v>2028</v>
      </c>
      <c r="E39" s="318" t="s">
        <v>191</v>
      </c>
      <c r="F39" s="318" t="s">
        <v>39</v>
      </c>
      <c r="G39" s="319" t="s">
        <v>92</v>
      </c>
      <c r="H39" s="271" t="str">
        <f t="shared" si="0"/>
        <v>62028</v>
      </c>
    </row>
    <row r="40" spans="1:8" x14ac:dyDescent="0.35">
      <c r="A40" s="316">
        <v>139134</v>
      </c>
      <c r="B40" s="317">
        <v>3732010</v>
      </c>
      <c r="C40" s="317"/>
      <c r="D40" s="318">
        <v>2010</v>
      </c>
      <c r="E40" s="318" t="s">
        <v>138</v>
      </c>
      <c r="F40" s="318" t="s">
        <v>39</v>
      </c>
      <c r="G40" s="319" t="s">
        <v>92</v>
      </c>
      <c r="H40" s="271" t="str">
        <f t="shared" si="0"/>
        <v>62010</v>
      </c>
    </row>
    <row r="41" spans="1:8" x14ac:dyDescent="0.35">
      <c r="A41" s="316">
        <v>150172</v>
      </c>
      <c r="B41" s="317">
        <v>3732036</v>
      </c>
      <c r="C41" s="317"/>
      <c r="D41" s="318">
        <v>2036</v>
      </c>
      <c r="E41" s="318" t="s">
        <v>20</v>
      </c>
      <c r="F41" s="318" t="s">
        <v>39</v>
      </c>
      <c r="G41" s="319" t="s">
        <v>92</v>
      </c>
      <c r="H41" s="271" t="str">
        <f t="shared" si="0"/>
        <v>62036</v>
      </c>
    </row>
    <row r="42" spans="1:8" x14ac:dyDescent="0.35">
      <c r="A42" s="316">
        <v>139297</v>
      </c>
      <c r="B42" s="317">
        <v>3732305</v>
      </c>
      <c r="C42" s="317"/>
      <c r="D42" s="318">
        <v>2305</v>
      </c>
      <c r="E42" s="318" t="s">
        <v>192</v>
      </c>
      <c r="F42" s="318" t="s">
        <v>39</v>
      </c>
      <c r="G42" s="319" t="s">
        <v>92</v>
      </c>
      <c r="H42" s="271" t="str">
        <f t="shared" si="0"/>
        <v>62305</v>
      </c>
    </row>
    <row r="43" spans="1:8" x14ac:dyDescent="0.35">
      <c r="A43" s="316">
        <v>145374</v>
      </c>
      <c r="B43" s="317">
        <v>3732341</v>
      </c>
      <c r="C43" s="317"/>
      <c r="D43" s="318">
        <v>2341</v>
      </c>
      <c r="E43" s="318" t="s">
        <v>193</v>
      </c>
      <c r="F43" s="318" t="s">
        <v>39</v>
      </c>
      <c r="G43" s="319" t="s">
        <v>92</v>
      </c>
      <c r="H43" s="271" t="str">
        <f t="shared" si="0"/>
        <v>62341</v>
      </c>
    </row>
    <row r="44" spans="1:8" x14ac:dyDescent="0.35">
      <c r="A44" s="316">
        <v>150086</v>
      </c>
      <c r="B44" s="317">
        <v>3732296</v>
      </c>
      <c r="C44" s="317"/>
      <c r="D44" s="318">
        <v>2296</v>
      </c>
      <c r="E44" s="318" t="s">
        <v>139</v>
      </c>
      <c r="F44" s="318" t="s">
        <v>39</v>
      </c>
      <c r="G44" s="319" t="s">
        <v>92</v>
      </c>
      <c r="H44" s="271" t="str">
        <f t="shared" si="0"/>
        <v>62296</v>
      </c>
    </row>
    <row r="45" spans="1:8" x14ac:dyDescent="0.35">
      <c r="A45" s="320">
        <v>107098</v>
      </c>
      <c r="B45" s="321">
        <v>3732356</v>
      </c>
      <c r="C45" s="321"/>
      <c r="D45" s="322">
        <v>2356</v>
      </c>
      <c r="E45" s="322" t="s">
        <v>140</v>
      </c>
      <c r="F45" s="322" t="s">
        <v>39</v>
      </c>
      <c r="G45" s="323" t="s">
        <v>92</v>
      </c>
      <c r="H45" s="324" t="str">
        <f t="shared" si="0"/>
        <v>62356</v>
      </c>
    </row>
    <row r="46" spans="1:8" x14ac:dyDescent="0.35">
      <c r="A46" s="316">
        <v>107046</v>
      </c>
      <c r="B46" s="317">
        <v>3732279</v>
      </c>
      <c r="C46" s="317"/>
      <c r="D46" s="318">
        <v>2279</v>
      </c>
      <c r="E46" s="318" t="s">
        <v>75</v>
      </c>
      <c r="F46" s="318" t="s">
        <v>39</v>
      </c>
      <c r="G46" s="319">
        <v>0</v>
      </c>
      <c r="H46" s="271" t="str">
        <f t="shared" si="0"/>
        <v>72279</v>
      </c>
    </row>
    <row r="47" spans="1:8" x14ac:dyDescent="0.35">
      <c r="A47" s="316">
        <v>107038</v>
      </c>
      <c r="B47" s="317">
        <v>3732252</v>
      </c>
      <c r="C47" s="317"/>
      <c r="D47" s="318">
        <v>2252</v>
      </c>
      <c r="E47" s="318" t="s">
        <v>21</v>
      </c>
      <c r="F47" s="318" t="s">
        <v>39</v>
      </c>
      <c r="G47" s="319">
        <v>0</v>
      </c>
      <c r="H47" s="271" t="str">
        <f t="shared" si="0"/>
        <v>72252</v>
      </c>
    </row>
    <row r="48" spans="1:8" x14ac:dyDescent="0.35">
      <c r="A48" s="316">
        <v>142311</v>
      </c>
      <c r="B48" s="317">
        <v>3732357</v>
      </c>
      <c r="C48" s="317"/>
      <c r="D48" s="318">
        <v>2357</v>
      </c>
      <c r="E48" s="318" t="s">
        <v>194</v>
      </c>
      <c r="F48" s="318" t="s">
        <v>39</v>
      </c>
      <c r="G48" s="319" t="s">
        <v>92</v>
      </c>
      <c r="H48" s="271" t="str">
        <f t="shared" si="0"/>
        <v>62357</v>
      </c>
    </row>
    <row r="49" spans="1:8" x14ac:dyDescent="0.35">
      <c r="A49" s="316">
        <v>144482</v>
      </c>
      <c r="B49" s="317">
        <v>3732050</v>
      </c>
      <c r="C49" s="317"/>
      <c r="D49" s="318">
        <v>2050</v>
      </c>
      <c r="E49" s="318" t="s">
        <v>195</v>
      </c>
      <c r="F49" s="318" t="s">
        <v>39</v>
      </c>
      <c r="G49" s="319" t="s">
        <v>92</v>
      </c>
      <c r="H49" s="271" t="str">
        <f t="shared" si="0"/>
        <v>62050</v>
      </c>
    </row>
    <row r="50" spans="1:8" x14ac:dyDescent="0.35">
      <c r="A50" s="316">
        <v>144481</v>
      </c>
      <c r="B50" s="317">
        <v>3732049</v>
      </c>
      <c r="C50" s="317"/>
      <c r="D50" s="318">
        <v>2049</v>
      </c>
      <c r="E50" s="318" t="s">
        <v>196</v>
      </c>
      <c r="F50" s="318" t="s">
        <v>39</v>
      </c>
      <c r="G50" s="319" t="s">
        <v>92</v>
      </c>
      <c r="H50" s="271" t="str">
        <f t="shared" si="0"/>
        <v>62049</v>
      </c>
    </row>
    <row r="51" spans="1:8" x14ac:dyDescent="0.35">
      <c r="A51" s="316">
        <v>107052</v>
      </c>
      <c r="B51" s="317">
        <v>3732297</v>
      </c>
      <c r="C51" s="317"/>
      <c r="D51" s="318">
        <v>2297</v>
      </c>
      <c r="E51" s="318" t="s">
        <v>76</v>
      </c>
      <c r="F51" s="318" t="s">
        <v>39</v>
      </c>
      <c r="G51" s="319">
        <v>0</v>
      </c>
      <c r="H51" s="271" t="str">
        <f t="shared" si="0"/>
        <v>72297</v>
      </c>
    </row>
    <row r="52" spans="1:8" x14ac:dyDescent="0.35">
      <c r="A52" s="316">
        <v>141404</v>
      </c>
      <c r="B52" s="317">
        <v>3732042</v>
      </c>
      <c r="C52" s="317"/>
      <c r="D52" s="318">
        <v>2042</v>
      </c>
      <c r="E52" s="318" t="s">
        <v>197</v>
      </c>
      <c r="F52" s="318" t="s">
        <v>39</v>
      </c>
      <c r="G52" s="319" t="s">
        <v>92</v>
      </c>
      <c r="H52" s="271" t="str">
        <f t="shared" si="0"/>
        <v>62042</v>
      </c>
    </row>
    <row r="53" spans="1:8" x14ac:dyDescent="0.35">
      <c r="A53" s="316">
        <v>141403</v>
      </c>
      <c r="B53" s="317">
        <v>3732039</v>
      </c>
      <c r="C53" s="317"/>
      <c r="D53" s="318">
        <v>2039</v>
      </c>
      <c r="E53" s="318" t="s">
        <v>198</v>
      </c>
      <c r="F53" s="318" t="s">
        <v>39</v>
      </c>
      <c r="G53" s="319" t="s">
        <v>92</v>
      </c>
      <c r="H53" s="271" t="str">
        <f t="shared" si="0"/>
        <v>62039</v>
      </c>
    </row>
    <row r="54" spans="1:8" x14ac:dyDescent="0.35">
      <c r="A54" s="316">
        <v>140310</v>
      </c>
      <c r="B54" s="317">
        <v>3732339</v>
      </c>
      <c r="C54" s="317"/>
      <c r="D54" s="318">
        <v>2339</v>
      </c>
      <c r="E54" s="318" t="s">
        <v>199</v>
      </c>
      <c r="F54" s="318" t="s">
        <v>39</v>
      </c>
      <c r="G54" s="319" t="s">
        <v>92</v>
      </c>
      <c r="H54" s="271" t="str">
        <f t="shared" si="0"/>
        <v>62339</v>
      </c>
    </row>
    <row r="55" spans="1:8" x14ac:dyDescent="0.35">
      <c r="A55" s="316">
        <v>107026</v>
      </c>
      <c r="B55" s="317">
        <v>3732213</v>
      </c>
      <c r="C55" s="317"/>
      <c r="D55" s="318">
        <v>2213</v>
      </c>
      <c r="E55" s="318" t="s">
        <v>141</v>
      </c>
      <c r="F55" s="318" t="s">
        <v>39</v>
      </c>
      <c r="G55" s="319">
        <v>0</v>
      </c>
      <c r="H55" s="271" t="str">
        <f t="shared" si="0"/>
        <v>72213</v>
      </c>
    </row>
    <row r="56" spans="1:8" x14ac:dyDescent="0.35">
      <c r="A56" s="316">
        <v>142663</v>
      </c>
      <c r="B56" s="317">
        <v>3732337</v>
      </c>
      <c r="C56" s="317"/>
      <c r="D56" s="318">
        <v>2337</v>
      </c>
      <c r="E56" s="318" t="s">
        <v>200</v>
      </c>
      <c r="F56" s="318" t="s">
        <v>39</v>
      </c>
      <c r="G56" s="319" t="s">
        <v>92</v>
      </c>
      <c r="H56" s="271" t="str">
        <f t="shared" si="0"/>
        <v>62337</v>
      </c>
    </row>
    <row r="57" spans="1:8" x14ac:dyDescent="0.35">
      <c r="A57" s="320">
        <v>106995</v>
      </c>
      <c r="B57" s="321">
        <v>3732060</v>
      </c>
      <c r="C57" s="321"/>
      <c r="D57" s="322">
        <v>2060</v>
      </c>
      <c r="E57" s="322" t="s">
        <v>77</v>
      </c>
      <c r="F57" s="322" t="s">
        <v>39</v>
      </c>
      <c r="G57" s="323">
        <v>0</v>
      </c>
      <c r="H57" s="324" t="str">
        <f t="shared" si="0"/>
        <v>72060</v>
      </c>
    </row>
    <row r="58" spans="1:8" x14ac:dyDescent="0.35">
      <c r="A58" s="320">
        <v>106994</v>
      </c>
      <c r="B58" s="321">
        <v>3732058</v>
      </c>
      <c r="C58" s="321"/>
      <c r="D58" s="322">
        <v>2058</v>
      </c>
      <c r="E58" s="322" t="s">
        <v>142</v>
      </c>
      <c r="F58" s="322" t="s">
        <v>39</v>
      </c>
      <c r="G58" s="323">
        <v>0</v>
      </c>
      <c r="H58" s="324" t="str">
        <f t="shared" si="0"/>
        <v>72058</v>
      </c>
    </row>
    <row r="59" spans="1:8" x14ac:dyDescent="0.35">
      <c r="A59" s="316">
        <v>106996</v>
      </c>
      <c r="B59" s="317">
        <v>3732063</v>
      </c>
      <c r="C59" s="317"/>
      <c r="D59" s="318">
        <v>2063</v>
      </c>
      <c r="E59" s="318" t="s">
        <v>78</v>
      </c>
      <c r="F59" s="318" t="s">
        <v>39</v>
      </c>
      <c r="G59" s="319">
        <v>0</v>
      </c>
      <c r="H59" s="271" t="str">
        <f t="shared" si="0"/>
        <v>72063</v>
      </c>
    </row>
    <row r="60" spans="1:8" x14ac:dyDescent="0.35">
      <c r="A60" s="320">
        <v>107040</v>
      </c>
      <c r="B60" s="321">
        <v>3732261</v>
      </c>
      <c r="C60" s="321"/>
      <c r="D60" s="322">
        <v>2261</v>
      </c>
      <c r="E60" s="322" t="s">
        <v>79</v>
      </c>
      <c r="F60" s="322" t="s">
        <v>39</v>
      </c>
      <c r="G60" s="323">
        <v>0</v>
      </c>
      <c r="H60" s="324" t="str">
        <f t="shared" si="0"/>
        <v>72261</v>
      </c>
    </row>
    <row r="61" spans="1:8" x14ac:dyDescent="0.35">
      <c r="A61" s="316">
        <v>139862</v>
      </c>
      <c r="B61" s="317">
        <v>3732315</v>
      </c>
      <c r="C61" s="317"/>
      <c r="D61" s="318">
        <v>2315</v>
      </c>
      <c r="E61" s="318" t="s">
        <v>201</v>
      </c>
      <c r="F61" s="318" t="s">
        <v>39</v>
      </c>
      <c r="G61" s="319" t="s">
        <v>92</v>
      </c>
      <c r="H61" s="271" t="str">
        <f t="shared" si="0"/>
        <v>62315</v>
      </c>
    </row>
    <row r="62" spans="1:8" x14ac:dyDescent="0.35">
      <c r="A62" s="316">
        <v>139863</v>
      </c>
      <c r="B62" s="317">
        <v>3732298</v>
      </c>
      <c r="C62" s="317"/>
      <c r="D62" s="318">
        <v>2298</v>
      </c>
      <c r="E62" s="318" t="s">
        <v>202</v>
      </c>
      <c r="F62" s="318" t="s">
        <v>39</v>
      </c>
      <c r="G62" s="319" t="s">
        <v>92</v>
      </c>
      <c r="H62" s="271" t="str">
        <f t="shared" si="0"/>
        <v>62298</v>
      </c>
    </row>
    <row r="63" spans="1:8" x14ac:dyDescent="0.35">
      <c r="A63" s="316">
        <v>141102</v>
      </c>
      <c r="B63" s="317">
        <v>3732029</v>
      </c>
      <c r="C63" s="317"/>
      <c r="D63" s="318">
        <v>2029</v>
      </c>
      <c r="E63" s="318" t="s">
        <v>203</v>
      </c>
      <c r="F63" s="318" t="s">
        <v>39</v>
      </c>
      <c r="G63" s="319" t="s">
        <v>92</v>
      </c>
      <c r="H63" s="271" t="str">
        <f t="shared" si="0"/>
        <v>62029</v>
      </c>
    </row>
    <row r="64" spans="1:8" x14ac:dyDescent="0.35">
      <c r="A64" s="316">
        <v>142937</v>
      </c>
      <c r="B64" s="317">
        <v>3732045</v>
      </c>
      <c r="C64" s="317"/>
      <c r="D64" s="318">
        <v>2045</v>
      </c>
      <c r="E64" s="318" t="s">
        <v>204</v>
      </c>
      <c r="F64" s="318" t="s">
        <v>39</v>
      </c>
      <c r="G64" s="319" t="s">
        <v>92</v>
      </c>
      <c r="H64" s="271" t="str">
        <f t="shared" si="0"/>
        <v>62045</v>
      </c>
    </row>
    <row r="65" spans="1:8" x14ac:dyDescent="0.35">
      <c r="A65" s="316">
        <v>106997</v>
      </c>
      <c r="B65" s="317">
        <v>3732070</v>
      </c>
      <c r="C65" s="317"/>
      <c r="D65" s="318">
        <v>2070</v>
      </c>
      <c r="E65" s="318" t="s">
        <v>143</v>
      </c>
      <c r="F65" s="318" t="s">
        <v>39</v>
      </c>
      <c r="G65" s="319">
        <v>0</v>
      </c>
      <c r="H65" s="271" t="str">
        <f t="shared" si="0"/>
        <v>72070</v>
      </c>
    </row>
    <row r="66" spans="1:8" x14ac:dyDescent="0.35">
      <c r="A66" s="316">
        <v>146405</v>
      </c>
      <c r="B66" s="317">
        <v>3732292</v>
      </c>
      <c r="C66" s="317"/>
      <c r="D66" s="318">
        <v>2292</v>
      </c>
      <c r="E66" s="318" t="s">
        <v>80</v>
      </c>
      <c r="F66" s="318" t="s">
        <v>39</v>
      </c>
      <c r="G66" s="319" t="s">
        <v>92</v>
      </c>
      <c r="H66" s="271" t="str">
        <f t="shared" si="0"/>
        <v>62292</v>
      </c>
    </row>
    <row r="67" spans="1:8" x14ac:dyDescent="0.35">
      <c r="A67" s="316">
        <v>106999</v>
      </c>
      <c r="B67" s="317">
        <v>3732072</v>
      </c>
      <c r="C67" s="317"/>
      <c r="D67" s="318">
        <v>2072</v>
      </c>
      <c r="E67" s="318" t="s">
        <v>81</v>
      </c>
      <c r="F67" s="318" t="s">
        <v>39</v>
      </c>
      <c r="G67" s="319">
        <v>0</v>
      </c>
      <c r="H67" s="271" t="str">
        <f t="shared" si="0"/>
        <v>72072</v>
      </c>
    </row>
    <row r="68" spans="1:8" x14ac:dyDescent="0.35">
      <c r="A68" s="316">
        <v>106998</v>
      </c>
      <c r="B68" s="317">
        <v>3732071</v>
      </c>
      <c r="C68" s="317"/>
      <c r="D68" s="318">
        <v>2071</v>
      </c>
      <c r="E68" s="318" t="s">
        <v>82</v>
      </c>
      <c r="F68" s="318" t="s">
        <v>39</v>
      </c>
      <c r="G68" s="319">
        <v>0</v>
      </c>
      <c r="H68" s="271" t="str">
        <f t="shared" si="0"/>
        <v>72071</v>
      </c>
    </row>
    <row r="69" spans="1:8" x14ac:dyDescent="0.35">
      <c r="A69" s="316">
        <v>148868</v>
      </c>
      <c r="B69" s="317">
        <v>3732358</v>
      </c>
      <c r="C69" s="317"/>
      <c r="D69" s="318">
        <v>2358</v>
      </c>
      <c r="E69" s="318" t="s">
        <v>116</v>
      </c>
      <c r="F69" s="318" t="s">
        <v>39</v>
      </c>
      <c r="G69" s="319" t="s">
        <v>92</v>
      </c>
      <c r="H69" s="271" t="str">
        <f t="shared" si="0"/>
        <v>62358</v>
      </c>
    </row>
    <row r="70" spans="1:8" x14ac:dyDescent="0.35">
      <c r="A70" s="316">
        <v>143799</v>
      </c>
      <c r="B70" s="317">
        <v>3732359</v>
      </c>
      <c r="C70" s="317"/>
      <c r="D70" s="318">
        <v>2359</v>
      </c>
      <c r="E70" s="318" t="s">
        <v>205</v>
      </c>
      <c r="F70" s="318" t="s">
        <v>39</v>
      </c>
      <c r="G70" s="319" t="s">
        <v>92</v>
      </c>
      <c r="H70" s="271" t="str">
        <f t="shared" ref="H70:H133" si="1">IF(G70=0,7&amp;D70,6&amp;D70)</f>
        <v>62359</v>
      </c>
    </row>
    <row r="71" spans="1:8" x14ac:dyDescent="0.35">
      <c r="A71" s="316">
        <v>139137</v>
      </c>
      <c r="B71" s="317">
        <v>3732012</v>
      </c>
      <c r="C71" s="317"/>
      <c r="D71" s="318">
        <v>2012</v>
      </c>
      <c r="E71" s="318" t="s">
        <v>206</v>
      </c>
      <c r="F71" s="318" t="s">
        <v>39</v>
      </c>
      <c r="G71" s="319" t="s">
        <v>92</v>
      </c>
      <c r="H71" s="271" t="str">
        <f t="shared" si="1"/>
        <v>62012</v>
      </c>
    </row>
    <row r="72" spans="1:8" x14ac:dyDescent="0.35">
      <c r="A72" s="316">
        <v>107000</v>
      </c>
      <c r="B72" s="317">
        <v>3732079</v>
      </c>
      <c r="C72" s="317"/>
      <c r="D72" s="318">
        <v>2079</v>
      </c>
      <c r="E72" s="318" t="s">
        <v>144</v>
      </c>
      <c r="F72" s="318" t="s">
        <v>39</v>
      </c>
      <c r="G72" s="319">
        <v>0</v>
      </c>
      <c r="H72" s="271" t="str">
        <f t="shared" si="1"/>
        <v>72079</v>
      </c>
    </row>
    <row r="73" spans="1:8" x14ac:dyDescent="0.35">
      <c r="A73" s="316">
        <v>107002</v>
      </c>
      <c r="B73" s="317">
        <v>3732081</v>
      </c>
      <c r="C73" s="317"/>
      <c r="D73" s="318">
        <v>2081</v>
      </c>
      <c r="E73" s="318" t="s">
        <v>22</v>
      </c>
      <c r="F73" s="318" t="s">
        <v>39</v>
      </c>
      <c r="G73" s="319">
        <v>0</v>
      </c>
      <c r="H73" s="271" t="str">
        <f t="shared" si="1"/>
        <v>72081</v>
      </c>
    </row>
    <row r="74" spans="1:8" x14ac:dyDescent="0.35">
      <c r="A74" s="316">
        <v>139336</v>
      </c>
      <c r="B74" s="317">
        <v>3732013</v>
      </c>
      <c r="C74" s="317"/>
      <c r="D74" s="318">
        <v>2013</v>
      </c>
      <c r="E74" s="318" t="s">
        <v>207</v>
      </c>
      <c r="F74" s="318" t="s">
        <v>39</v>
      </c>
      <c r="G74" s="319" t="s">
        <v>92</v>
      </c>
      <c r="H74" s="271" t="str">
        <f t="shared" si="1"/>
        <v>62013</v>
      </c>
    </row>
    <row r="75" spans="1:8" x14ac:dyDescent="0.35">
      <c r="A75" s="316">
        <v>139544</v>
      </c>
      <c r="B75" s="317">
        <v>3732346</v>
      </c>
      <c r="C75" s="317"/>
      <c r="D75" s="318">
        <v>2346</v>
      </c>
      <c r="E75" s="318" t="s">
        <v>208</v>
      </c>
      <c r="F75" s="318" t="s">
        <v>39</v>
      </c>
      <c r="G75" s="319" t="s">
        <v>92</v>
      </c>
      <c r="H75" s="271" t="str">
        <f t="shared" si="1"/>
        <v>62346</v>
      </c>
    </row>
    <row r="76" spans="1:8" x14ac:dyDescent="0.35">
      <c r="A76" s="316">
        <v>107039</v>
      </c>
      <c r="B76" s="317">
        <v>3732257</v>
      </c>
      <c r="C76" s="317"/>
      <c r="D76" s="318">
        <v>2257</v>
      </c>
      <c r="E76" s="318" t="s">
        <v>83</v>
      </c>
      <c r="F76" s="318" t="s">
        <v>39</v>
      </c>
      <c r="G76" s="319">
        <v>0</v>
      </c>
      <c r="H76" s="271" t="str">
        <f t="shared" si="1"/>
        <v>72257</v>
      </c>
    </row>
    <row r="77" spans="1:8" x14ac:dyDescent="0.35">
      <c r="A77" s="320">
        <v>107006</v>
      </c>
      <c r="B77" s="321">
        <v>3732092</v>
      </c>
      <c r="C77" s="321"/>
      <c r="D77" s="322">
        <v>2092</v>
      </c>
      <c r="E77" s="322" t="s">
        <v>84</v>
      </c>
      <c r="F77" s="322" t="s">
        <v>39</v>
      </c>
      <c r="G77" s="323">
        <v>0</v>
      </c>
      <c r="H77" s="324" t="str">
        <f t="shared" si="1"/>
        <v>72092</v>
      </c>
    </row>
    <row r="78" spans="1:8" x14ac:dyDescent="0.35">
      <c r="A78" s="316">
        <v>142274</v>
      </c>
      <c r="B78" s="317">
        <v>3732002</v>
      </c>
      <c r="C78" s="317"/>
      <c r="D78" s="318">
        <v>2002</v>
      </c>
      <c r="E78" s="318" t="s">
        <v>209</v>
      </c>
      <c r="F78" s="318" t="s">
        <v>39</v>
      </c>
      <c r="G78" s="319" t="s">
        <v>92</v>
      </c>
      <c r="H78" s="271" t="str">
        <f t="shared" si="1"/>
        <v>62002</v>
      </c>
    </row>
    <row r="79" spans="1:8" x14ac:dyDescent="0.35">
      <c r="A79" s="316">
        <v>107029</v>
      </c>
      <c r="B79" s="317">
        <v>3732221</v>
      </c>
      <c r="C79" s="317"/>
      <c r="D79" s="318">
        <v>2221</v>
      </c>
      <c r="E79" s="318" t="s">
        <v>85</v>
      </c>
      <c r="F79" s="318" t="s">
        <v>39</v>
      </c>
      <c r="G79" s="319">
        <v>0</v>
      </c>
      <c r="H79" s="271" t="str">
        <f t="shared" si="1"/>
        <v>72221</v>
      </c>
    </row>
    <row r="80" spans="1:8" x14ac:dyDescent="0.35">
      <c r="A80" s="316">
        <v>107004</v>
      </c>
      <c r="B80" s="317">
        <v>3732087</v>
      </c>
      <c r="C80" s="317"/>
      <c r="D80" s="318">
        <v>2087</v>
      </c>
      <c r="E80" s="318" t="s">
        <v>86</v>
      </c>
      <c r="F80" s="318" t="s">
        <v>39</v>
      </c>
      <c r="G80" s="319">
        <v>0</v>
      </c>
      <c r="H80" s="271" t="str">
        <f t="shared" si="1"/>
        <v>72087</v>
      </c>
    </row>
    <row r="81" spans="1:8" x14ac:dyDescent="0.35">
      <c r="A81" s="316">
        <v>107043</v>
      </c>
      <c r="B81" s="317">
        <v>3732272</v>
      </c>
      <c r="C81" s="317"/>
      <c r="D81" s="318">
        <v>2272</v>
      </c>
      <c r="E81" s="318" t="s">
        <v>23</v>
      </c>
      <c r="F81" s="318" t="s">
        <v>39</v>
      </c>
      <c r="G81" s="319">
        <v>0</v>
      </c>
      <c r="H81" s="271" t="str">
        <f t="shared" si="1"/>
        <v>72272</v>
      </c>
    </row>
    <row r="82" spans="1:8" x14ac:dyDescent="0.35">
      <c r="A82" s="316">
        <v>146012</v>
      </c>
      <c r="B82" s="317">
        <v>3732309</v>
      </c>
      <c r="C82" s="317"/>
      <c r="D82" s="318">
        <v>2309</v>
      </c>
      <c r="E82" s="318" t="s">
        <v>87</v>
      </c>
      <c r="F82" s="318" t="s">
        <v>39</v>
      </c>
      <c r="G82" s="319" t="s">
        <v>92</v>
      </c>
      <c r="H82" s="271" t="str">
        <f t="shared" si="1"/>
        <v>62309</v>
      </c>
    </row>
    <row r="83" spans="1:8" x14ac:dyDescent="0.35">
      <c r="A83" s="316">
        <v>145413</v>
      </c>
      <c r="B83" s="317">
        <v>3732051</v>
      </c>
      <c r="C83" s="317"/>
      <c r="D83" s="318">
        <v>2051</v>
      </c>
      <c r="E83" s="318" t="s">
        <v>210</v>
      </c>
      <c r="F83" s="318" t="s">
        <v>39</v>
      </c>
      <c r="G83" s="319" t="s">
        <v>92</v>
      </c>
      <c r="H83" s="271" t="str">
        <f t="shared" si="1"/>
        <v>62051</v>
      </c>
    </row>
    <row r="84" spans="1:8" x14ac:dyDescent="0.35">
      <c r="A84" s="316">
        <v>107106</v>
      </c>
      <c r="B84" s="317">
        <v>3733010</v>
      </c>
      <c r="C84" s="317"/>
      <c r="D84" s="318">
        <v>3010</v>
      </c>
      <c r="E84" s="318" t="s">
        <v>145</v>
      </c>
      <c r="F84" s="318" t="s">
        <v>39</v>
      </c>
      <c r="G84" s="319">
        <v>0</v>
      </c>
      <c r="H84" s="271" t="str">
        <f t="shared" si="1"/>
        <v>73010</v>
      </c>
    </row>
    <row r="85" spans="1:8" x14ac:dyDescent="0.35">
      <c r="A85" s="316">
        <v>140218</v>
      </c>
      <c r="B85" s="317">
        <v>3732018</v>
      </c>
      <c r="C85" s="317"/>
      <c r="D85" s="318">
        <v>2018</v>
      </c>
      <c r="E85" s="318" t="s">
        <v>211</v>
      </c>
      <c r="F85" s="318" t="s">
        <v>39</v>
      </c>
      <c r="G85" s="319" t="s">
        <v>92</v>
      </c>
      <c r="H85" s="271" t="str">
        <f t="shared" si="1"/>
        <v>62018</v>
      </c>
    </row>
    <row r="86" spans="1:8" x14ac:dyDescent="0.35">
      <c r="A86" s="316">
        <v>140219</v>
      </c>
      <c r="B86" s="317">
        <v>3732019</v>
      </c>
      <c r="C86" s="317"/>
      <c r="D86" s="318">
        <v>2019</v>
      </c>
      <c r="E86" s="318" t="s">
        <v>212</v>
      </c>
      <c r="F86" s="318" t="s">
        <v>39</v>
      </c>
      <c r="G86" s="319" t="s">
        <v>92</v>
      </c>
      <c r="H86" s="271" t="str">
        <f t="shared" si="1"/>
        <v>62019</v>
      </c>
    </row>
    <row r="87" spans="1:8" x14ac:dyDescent="0.35">
      <c r="A87" s="316">
        <v>145832</v>
      </c>
      <c r="B87" s="317">
        <v>3732313</v>
      </c>
      <c r="C87" s="317"/>
      <c r="D87" s="318">
        <v>2313</v>
      </c>
      <c r="E87" s="318" t="s">
        <v>146</v>
      </c>
      <c r="F87" s="318" t="s">
        <v>39</v>
      </c>
      <c r="G87" s="319" t="s">
        <v>92</v>
      </c>
      <c r="H87" s="271" t="str">
        <f t="shared" si="1"/>
        <v>62313</v>
      </c>
    </row>
    <row r="88" spans="1:8" x14ac:dyDescent="0.35">
      <c r="A88" s="316">
        <v>147622</v>
      </c>
      <c r="B88" s="317">
        <v>3732093</v>
      </c>
      <c r="C88" s="317"/>
      <c r="D88" s="318">
        <v>2093</v>
      </c>
      <c r="E88" s="318" t="s">
        <v>147</v>
      </c>
      <c r="F88" s="318" t="s">
        <v>39</v>
      </c>
      <c r="G88" s="319" t="s">
        <v>92</v>
      </c>
      <c r="H88" s="271" t="str">
        <f t="shared" si="1"/>
        <v>62093</v>
      </c>
    </row>
    <row r="89" spans="1:8" x14ac:dyDescent="0.35">
      <c r="A89" s="316">
        <v>107107</v>
      </c>
      <c r="B89" s="317">
        <v>3733428</v>
      </c>
      <c r="C89" s="317"/>
      <c r="D89" s="318">
        <v>3428</v>
      </c>
      <c r="E89" s="318" t="s">
        <v>148</v>
      </c>
      <c r="F89" s="318" t="s">
        <v>39</v>
      </c>
      <c r="G89" s="319">
        <v>0</v>
      </c>
      <c r="H89" s="271" t="str">
        <f t="shared" si="1"/>
        <v>73428</v>
      </c>
    </row>
    <row r="90" spans="1:8" x14ac:dyDescent="0.35">
      <c r="A90" s="316">
        <v>143798</v>
      </c>
      <c r="B90" s="317">
        <v>3732332</v>
      </c>
      <c r="C90" s="317"/>
      <c r="D90" s="318">
        <v>2332</v>
      </c>
      <c r="E90" s="318" t="s">
        <v>213</v>
      </c>
      <c r="F90" s="318" t="s">
        <v>39</v>
      </c>
      <c r="G90" s="319" t="s">
        <v>92</v>
      </c>
      <c r="H90" s="271" t="str">
        <f t="shared" si="1"/>
        <v>62332</v>
      </c>
    </row>
    <row r="91" spans="1:8" x14ac:dyDescent="0.35">
      <c r="A91" s="316">
        <v>134751</v>
      </c>
      <c r="B91" s="317">
        <v>3733433</v>
      </c>
      <c r="C91" s="317"/>
      <c r="D91" s="318">
        <v>3433</v>
      </c>
      <c r="E91" s="318" t="s">
        <v>24</v>
      </c>
      <c r="F91" s="318" t="s">
        <v>39</v>
      </c>
      <c r="G91" s="319">
        <v>0</v>
      </c>
      <c r="H91" s="271" t="str">
        <f t="shared" si="1"/>
        <v>73433</v>
      </c>
    </row>
    <row r="92" spans="1:8" x14ac:dyDescent="0.35">
      <c r="A92" s="316">
        <v>139986</v>
      </c>
      <c r="B92" s="317">
        <v>3733427</v>
      </c>
      <c r="C92" s="317"/>
      <c r="D92" s="318">
        <v>3427</v>
      </c>
      <c r="E92" s="318" t="s">
        <v>214</v>
      </c>
      <c r="F92" s="318" t="s">
        <v>39</v>
      </c>
      <c r="G92" s="319" t="s">
        <v>92</v>
      </c>
      <c r="H92" s="271" t="str">
        <f t="shared" si="1"/>
        <v>63427</v>
      </c>
    </row>
    <row r="93" spans="1:8" x14ac:dyDescent="0.35">
      <c r="A93" s="316">
        <v>107090</v>
      </c>
      <c r="B93" s="317">
        <v>3732347</v>
      </c>
      <c r="C93" s="317"/>
      <c r="D93" s="318">
        <v>2347</v>
      </c>
      <c r="E93" s="318" t="s">
        <v>25</v>
      </c>
      <c r="F93" s="318" t="s">
        <v>39</v>
      </c>
      <c r="G93" s="319">
        <v>0</v>
      </c>
      <c r="H93" s="271" t="str">
        <f t="shared" si="1"/>
        <v>72347</v>
      </c>
    </row>
    <row r="94" spans="1:8" x14ac:dyDescent="0.35">
      <c r="A94" s="316">
        <v>146841</v>
      </c>
      <c r="B94" s="317">
        <v>3732366</v>
      </c>
      <c r="C94" s="317"/>
      <c r="D94" s="318">
        <v>2366</v>
      </c>
      <c r="E94" s="318" t="s">
        <v>88</v>
      </c>
      <c r="F94" s="318" t="s">
        <v>39</v>
      </c>
      <c r="G94" s="319" t="s">
        <v>92</v>
      </c>
      <c r="H94" s="271" t="str">
        <f t="shared" si="1"/>
        <v>62366</v>
      </c>
    </row>
    <row r="95" spans="1:8" x14ac:dyDescent="0.35">
      <c r="A95" s="316">
        <v>143997</v>
      </c>
      <c r="B95" s="317">
        <v>3732363</v>
      </c>
      <c r="C95" s="317"/>
      <c r="D95" s="318">
        <v>2363</v>
      </c>
      <c r="E95" s="318" t="s">
        <v>215</v>
      </c>
      <c r="F95" s="318" t="s">
        <v>39</v>
      </c>
      <c r="G95" s="319" t="s">
        <v>92</v>
      </c>
      <c r="H95" s="271" t="str">
        <f t="shared" si="1"/>
        <v>62363</v>
      </c>
    </row>
    <row r="96" spans="1:8" x14ac:dyDescent="0.35">
      <c r="A96" s="316">
        <v>107077</v>
      </c>
      <c r="B96" s="317">
        <v>3732334</v>
      </c>
      <c r="C96" s="317"/>
      <c r="D96" s="318">
        <v>2334</v>
      </c>
      <c r="E96" s="318" t="s">
        <v>26</v>
      </c>
      <c r="F96" s="318" t="s">
        <v>39</v>
      </c>
      <c r="G96" s="319">
        <v>0</v>
      </c>
      <c r="H96" s="271" t="str">
        <f t="shared" si="1"/>
        <v>72334</v>
      </c>
    </row>
    <row r="97" spans="1:8" x14ac:dyDescent="0.35">
      <c r="A97" s="316">
        <v>107081</v>
      </c>
      <c r="B97" s="317">
        <v>3732338</v>
      </c>
      <c r="C97" s="317"/>
      <c r="D97" s="318">
        <v>2338</v>
      </c>
      <c r="E97" s="318" t="s">
        <v>27</v>
      </c>
      <c r="F97" s="318" t="s">
        <v>39</v>
      </c>
      <c r="G97" s="319">
        <v>0</v>
      </c>
      <c r="H97" s="271" t="str">
        <f t="shared" si="1"/>
        <v>72338</v>
      </c>
    </row>
    <row r="98" spans="1:8" x14ac:dyDescent="0.35">
      <c r="A98" s="316">
        <v>107057</v>
      </c>
      <c r="B98" s="317">
        <v>3732306</v>
      </c>
      <c r="C98" s="317"/>
      <c r="D98" s="318">
        <v>2306</v>
      </c>
      <c r="E98" s="318" t="s">
        <v>149</v>
      </c>
      <c r="F98" s="318" t="s">
        <v>39</v>
      </c>
      <c r="G98" s="319">
        <v>0</v>
      </c>
      <c r="H98" s="271" t="str">
        <f t="shared" si="1"/>
        <v>72306</v>
      </c>
    </row>
    <row r="99" spans="1:8" x14ac:dyDescent="0.35">
      <c r="A99" s="316">
        <v>140439</v>
      </c>
      <c r="B99" s="317">
        <v>3733401</v>
      </c>
      <c r="C99" s="317"/>
      <c r="D99" s="318">
        <v>3401</v>
      </c>
      <c r="E99" s="318" t="s">
        <v>216</v>
      </c>
      <c r="F99" s="318" t="s">
        <v>39</v>
      </c>
      <c r="G99" s="319" t="s">
        <v>92</v>
      </c>
      <c r="H99" s="271" t="str">
        <f t="shared" si="1"/>
        <v>63401</v>
      </c>
    </row>
    <row r="100" spans="1:8" x14ac:dyDescent="0.35">
      <c r="A100" s="320">
        <v>134302</v>
      </c>
      <c r="B100" s="321">
        <v>3732369</v>
      </c>
      <c r="C100" s="321"/>
      <c r="D100" s="322">
        <v>2369</v>
      </c>
      <c r="E100" s="322" t="s">
        <v>150</v>
      </c>
      <c r="F100" s="322" t="s">
        <v>39</v>
      </c>
      <c r="G100" s="323">
        <v>0</v>
      </c>
      <c r="H100" s="324" t="str">
        <f t="shared" si="1"/>
        <v>72369</v>
      </c>
    </row>
    <row r="101" spans="1:8" x14ac:dyDescent="0.35">
      <c r="A101" s="316">
        <v>107092</v>
      </c>
      <c r="B101" s="317">
        <v>3732349</v>
      </c>
      <c r="C101" s="317"/>
      <c r="D101" s="318">
        <v>2349</v>
      </c>
      <c r="E101" s="318" t="s">
        <v>28</v>
      </c>
      <c r="F101" s="318" t="s">
        <v>39</v>
      </c>
      <c r="G101" s="319">
        <v>0</v>
      </c>
      <c r="H101" s="271" t="str">
        <f t="shared" si="1"/>
        <v>72349</v>
      </c>
    </row>
    <row r="102" spans="1:8" x14ac:dyDescent="0.35">
      <c r="A102" s="316">
        <v>107102</v>
      </c>
      <c r="B102" s="317">
        <v>3732360</v>
      </c>
      <c r="C102" s="317"/>
      <c r="D102" s="318">
        <v>2360</v>
      </c>
      <c r="E102" s="318" t="s">
        <v>151</v>
      </c>
      <c r="F102" s="318" t="s">
        <v>39</v>
      </c>
      <c r="G102" s="319">
        <v>0</v>
      </c>
      <c r="H102" s="271" t="str">
        <f t="shared" si="1"/>
        <v>72360</v>
      </c>
    </row>
    <row r="103" spans="1:8" x14ac:dyDescent="0.35">
      <c r="A103" s="316">
        <v>139133</v>
      </c>
      <c r="B103" s="317">
        <v>3732009</v>
      </c>
      <c r="C103" s="317"/>
      <c r="D103" s="318">
        <v>2009</v>
      </c>
      <c r="E103" s="318" t="s">
        <v>217</v>
      </c>
      <c r="F103" s="318" t="s">
        <v>39</v>
      </c>
      <c r="G103" s="319" t="s">
        <v>92</v>
      </c>
      <c r="H103" s="271" t="str">
        <f t="shared" si="1"/>
        <v>62009</v>
      </c>
    </row>
    <row r="104" spans="1:8" x14ac:dyDescent="0.35">
      <c r="A104" s="316">
        <v>107073</v>
      </c>
      <c r="B104" s="317">
        <v>3732329</v>
      </c>
      <c r="C104" s="317"/>
      <c r="D104" s="318">
        <v>2329</v>
      </c>
      <c r="E104" s="318" t="s">
        <v>29</v>
      </c>
      <c r="F104" s="318" t="s">
        <v>39</v>
      </c>
      <c r="G104" s="319">
        <v>0</v>
      </c>
      <c r="H104" s="271" t="str">
        <f t="shared" si="1"/>
        <v>72329</v>
      </c>
    </row>
    <row r="105" spans="1:8" x14ac:dyDescent="0.35">
      <c r="A105" s="316">
        <v>140441</v>
      </c>
      <c r="B105" s="317">
        <v>3735202</v>
      </c>
      <c r="C105" s="317"/>
      <c r="D105" s="318">
        <v>5202</v>
      </c>
      <c r="E105" s="318" t="s">
        <v>218</v>
      </c>
      <c r="F105" s="318" t="s">
        <v>39</v>
      </c>
      <c r="G105" s="319" t="s">
        <v>92</v>
      </c>
      <c r="H105" s="271" t="str">
        <f t="shared" si="1"/>
        <v>65202</v>
      </c>
    </row>
    <row r="106" spans="1:8" x14ac:dyDescent="0.35">
      <c r="A106" s="316">
        <v>140588</v>
      </c>
      <c r="B106" s="317">
        <v>3733402</v>
      </c>
      <c r="C106" s="317"/>
      <c r="D106" s="318">
        <v>3402</v>
      </c>
      <c r="E106" s="318" t="s">
        <v>262</v>
      </c>
      <c r="F106" s="318" t="s">
        <v>39</v>
      </c>
      <c r="G106" s="319" t="s">
        <v>92</v>
      </c>
      <c r="H106" s="271" t="str">
        <f t="shared" si="1"/>
        <v>63402</v>
      </c>
    </row>
    <row r="107" spans="1:8" x14ac:dyDescent="0.35">
      <c r="A107" s="316">
        <v>140025</v>
      </c>
      <c r="B107" s="317">
        <v>3732017</v>
      </c>
      <c r="C107" s="317"/>
      <c r="D107" s="318">
        <v>2017</v>
      </c>
      <c r="E107" s="318" t="s">
        <v>219</v>
      </c>
      <c r="F107" s="318" t="s">
        <v>39</v>
      </c>
      <c r="G107" s="319" t="s">
        <v>92</v>
      </c>
      <c r="H107" s="271" t="str">
        <f t="shared" si="1"/>
        <v>62017</v>
      </c>
    </row>
    <row r="108" spans="1:8" x14ac:dyDescent="0.35">
      <c r="A108" s="316">
        <v>139346</v>
      </c>
      <c r="B108" s="317">
        <v>3735203</v>
      </c>
      <c r="C108" s="317"/>
      <c r="D108" s="318">
        <v>5203</v>
      </c>
      <c r="E108" s="318" t="s">
        <v>220</v>
      </c>
      <c r="F108" s="318" t="s">
        <v>39</v>
      </c>
      <c r="G108" s="319" t="s">
        <v>92</v>
      </c>
      <c r="H108" s="271" t="str">
        <f t="shared" si="1"/>
        <v>65203</v>
      </c>
    </row>
    <row r="109" spans="1:8" x14ac:dyDescent="0.35">
      <c r="A109" s="316">
        <v>138848</v>
      </c>
      <c r="B109" s="317">
        <v>3733406</v>
      </c>
      <c r="C109" s="317"/>
      <c r="D109" s="318">
        <v>3406</v>
      </c>
      <c r="E109" s="318" t="s">
        <v>221</v>
      </c>
      <c r="F109" s="318" t="s">
        <v>39</v>
      </c>
      <c r="G109" s="319" t="s">
        <v>92</v>
      </c>
      <c r="H109" s="271" t="str">
        <f t="shared" si="1"/>
        <v>63406</v>
      </c>
    </row>
    <row r="110" spans="1:8" x14ac:dyDescent="0.35">
      <c r="A110" s="316">
        <v>140341</v>
      </c>
      <c r="B110" s="317">
        <v>3732020</v>
      </c>
      <c r="C110" s="317"/>
      <c r="D110" s="318">
        <v>2020</v>
      </c>
      <c r="E110" s="318" t="s">
        <v>222</v>
      </c>
      <c r="F110" s="318" t="s">
        <v>39</v>
      </c>
      <c r="G110" s="319" t="s">
        <v>92</v>
      </c>
      <c r="H110" s="271" t="str">
        <f t="shared" si="1"/>
        <v>62020</v>
      </c>
    </row>
    <row r="111" spans="1:8" x14ac:dyDescent="0.35">
      <c r="A111" s="316">
        <v>140440</v>
      </c>
      <c r="B111" s="317">
        <v>3733423</v>
      </c>
      <c r="C111" s="317"/>
      <c r="D111" s="318">
        <v>3423</v>
      </c>
      <c r="E111" s="318" t="s">
        <v>223</v>
      </c>
      <c r="F111" s="318" t="s">
        <v>39</v>
      </c>
      <c r="G111" s="319" t="s">
        <v>92</v>
      </c>
      <c r="H111" s="271" t="str">
        <f t="shared" si="1"/>
        <v>63423</v>
      </c>
    </row>
    <row r="112" spans="1:8" x14ac:dyDescent="0.35">
      <c r="A112" s="316">
        <v>139347</v>
      </c>
      <c r="B112" s="317">
        <v>3735207</v>
      </c>
      <c r="C112" s="317"/>
      <c r="D112" s="318">
        <v>5207</v>
      </c>
      <c r="E112" s="318" t="s">
        <v>224</v>
      </c>
      <c r="F112" s="318" t="s">
        <v>39</v>
      </c>
      <c r="G112" s="319" t="s">
        <v>92</v>
      </c>
      <c r="H112" s="271" t="str">
        <f t="shared" si="1"/>
        <v>65207</v>
      </c>
    </row>
    <row r="113" spans="1:8" x14ac:dyDescent="0.35">
      <c r="A113" s="316">
        <v>107158</v>
      </c>
      <c r="B113" s="317">
        <v>3735208</v>
      </c>
      <c r="C113" s="317"/>
      <c r="D113" s="318">
        <v>5208</v>
      </c>
      <c r="E113" s="318" t="s">
        <v>30</v>
      </c>
      <c r="F113" s="318" t="s">
        <v>39</v>
      </c>
      <c r="G113" s="319">
        <v>0</v>
      </c>
      <c r="H113" s="271" t="str">
        <f t="shared" si="1"/>
        <v>75208</v>
      </c>
    </row>
    <row r="114" spans="1:8" x14ac:dyDescent="0.35">
      <c r="A114" s="316">
        <v>142600</v>
      </c>
      <c r="B114" s="317">
        <v>3733424</v>
      </c>
      <c r="C114" s="317"/>
      <c r="D114" s="318">
        <v>3424</v>
      </c>
      <c r="E114" s="318" t="s">
        <v>225</v>
      </c>
      <c r="F114" s="318" t="s">
        <v>39</v>
      </c>
      <c r="G114" s="319" t="s">
        <v>92</v>
      </c>
      <c r="H114" s="271" t="str">
        <f t="shared" si="1"/>
        <v>63424</v>
      </c>
    </row>
    <row r="115" spans="1:8" x14ac:dyDescent="0.35">
      <c r="A115" s="316">
        <v>138828</v>
      </c>
      <c r="B115" s="317">
        <v>3733414</v>
      </c>
      <c r="C115" s="317"/>
      <c r="D115" s="318">
        <v>3414</v>
      </c>
      <c r="E115" s="318" t="s">
        <v>226</v>
      </c>
      <c r="F115" s="318" t="s">
        <v>39</v>
      </c>
      <c r="G115" s="319" t="s">
        <v>92</v>
      </c>
      <c r="H115" s="271" t="str">
        <f t="shared" si="1"/>
        <v>63414</v>
      </c>
    </row>
    <row r="116" spans="1:8" x14ac:dyDescent="0.35">
      <c r="A116" s="316">
        <v>138830</v>
      </c>
      <c r="B116" s="317">
        <v>3733412</v>
      </c>
      <c r="C116" s="317"/>
      <c r="D116" s="318">
        <v>3412</v>
      </c>
      <c r="E116" s="318" t="s">
        <v>227</v>
      </c>
      <c r="F116" s="318" t="s">
        <v>39</v>
      </c>
      <c r="G116" s="319" t="s">
        <v>92</v>
      </c>
      <c r="H116" s="271" t="str">
        <f t="shared" si="1"/>
        <v>63412</v>
      </c>
    </row>
    <row r="117" spans="1:8" x14ac:dyDescent="0.35">
      <c r="A117" s="316">
        <v>146510</v>
      </c>
      <c r="B117" s="317">
        <v>3732294</v>
      </c>
      <c r="C117" s="317"/>
      <c r="D117" s="318">
        <v>2294</v>
      </c>
      <c r="E117" s="318" t="s">
        <v>89</v>
      </c>
      <c r="F117" s="318" t="s">
        <v>39</v>
      </c>
      <c r="G117" s="319" t="s">
        <v>92</v>
      </c>
      <c r="H117" s="271" t="str">
        <f t="shared" si="1"/>
        <v>62294</v>
      </c>
    </row>
    <row r="118" spans="1:8" x14ac:dyDescent="0.35">
      <c r="A118" s="316">
        <v>150245</v>
      </c>
      <c r="B118" s="317">
        <v>3732303</v>
      </c>
      <c r="C118" s="317"/>
      <c r="D118" s="318">
        <v>2303</v>
      </c>
      <c r="E118" s="318" t="s">
        <v>90</v>
      </c>
      <c r="F118" s="318" t="s">
        <v>39</v>
      </c>
      <c r="G118" s="319" t="s">
        <v>92</v>
      </c>
      <c r="H118" s="271" t="str">
        <f t="shared" si="1"/>
        <v>62303</v>
      </c>
    </row>
    <row r="119" spans="1:8" x14ac:dyDescent="0.35">
      <c r="A119" s="316">
        <v>149119</v>
      </c>
      <c r="B119" s="317">
        <v>3732302</v>
      </c>
      <c r="C119" s="317"/>
      <c r="D119" s="318">
        <v>2302</v>
      </c>
      <c r="E119" s="318" t="s">
        <v>31</v>
      </c>
      <c r="F119" s="318" t="s">
        <v>39</v>
      </c>
      <c r="G119" s="319" t="s">
        <v>92</v>
      </c>
      <c r="H119" s="271" t="str">
        <f t="shared" si="1"/>
        <v>62302</v>
      </c>
    </row>
    <row r="120" spans="1:8" x14ac:dyDescent="0.35">
      <c r="A120" s="316">
        <v>107093</v>
      </c>
      <c r="B120" s="317">
        <v>3732350</v>
      </c>
      <c r="C120" s="317"/>
      <c r="D120" s="318">
        <v>2350</v>
      </c>
      <c r="E120" s="318" t="s">
        <v>32</v>
      </c>
      <c r="F120" s="318" t="s">
        <v>39</v>
      </c>
      <c r="G120" s="319">
        <v>0</v>
      </c>
      <c r="H120" s="271" t="str">
        <f t="shared" si="1"/>
        <v>72350</v>
      </c>
    </row>
    <row r="121" spans="1:8" x14ac:dyDescent="0.35">
      <c r="A121" s="316">
        <v>142749</v>
      </c>
      <c r="B121" s="317">
        <v>3732230</v>
      </c>
      <c r="C121" s="317"/>
      <c r="D121" s="318">
        <v>2230</v>
      </c>
      <c r="E121" s="318" t="s">
        <v>228</v>
      </c>
      <c r="F121" s="318" t="s">
        <v>39</v>
      </c>
      <c r="G121" s="319" t="s">
        <v>92</v>
      </c>
      <c r="H121" s="271" t="str">
        <f t="shared" si="1"/>
        <v>62230</v>
      </c>
    </row>
    <row r="122" spans="1:8" x14ac:dyDescent="0.35">
      <c r="A122" s="316">
        <v>147481</v>
      </c>
      <c r="B122" s="317">
        <v>3735206</v>
      </c>
      <c r="C122" s="317"/>
      <c r="D122" s="318">
        <v>5206</v>
      </c>
      <c r="E122" s="318" t="s">
        <v>152</v>
      </c>
      <c r="F122" s="318" t="s">
        <v>39</v>
      </c>
      <c r="G122" s="319" t="s">
        <v>92</v>
      </c>
      <c r="H122" s="271" t="str">
        <f t="shared" si="1"/>
        <v>65206</v>
      </c>
    </row>
    <row r="123" spans="1:8" x14ac:dyDescent="0.35">
      <c r="A123" s="316">
        <v>140596</v>
      </c>
      <c r="B123" s="317">
        <v>3732203</v>
      </c>
      <c r="C123" s="317"/>
      <c r="D123" s="318">
        <v>2203</v>
      </c>
      <c r="E123" s="318" t="s">
        <v>229</v>
      </c>
      <c r="F123" s="318" t="s">
        <v>39</v>
      </c>
      <c r="G123" s="319" t="s">
        <v>92</v>
      </c>
      <c r="H123" s="271" t="str">
        <f t="shared" si="1"/>
        <v>62203</v>
      </c>
    </row>
    <row r="124" spans="1:8" x14ac:dyDescent="0.35">
      <c r="A124" s="316">
        <v>107094</v>
      </c>
      <c r="B124" s="317">
        <v>3732351</v>
      </c>
      <c r="C124" s="317"/>
      <c r="D124" s="318">
        <v>2351</v>
      </c>
      <c r="E124" s="318" t="s">
        <v>33</v>
      </c>
      <c r="F124" s="318" t="s">
        <v>39</v>
      </c>
      <c r="G124" s="319">
        <v>0</v>
      </c>
      <c r="H124" s="271" t="str">
        <f t="shared" si="1"/>
        <v>72351</v>
      </c>
    </row>
    <row r="125" spans="1:8" x14ac:dyDescent="0.35">
      <c r="A125" s="316">
        <v>131082</v>
      </c>
      <c r="B125" s="317">
        <v>3733432</v>
      </c>
      <c r="C125" s="317"/>
      <c r="D125" s="318">
        <v>3432</v>
      </c>
      <c r="E125" s="318" t="s">
        <v>153</v>
      </c>
      <c r="F125" s="318" t="s">
        <v>39</v>
      </c>
      <c r="G125" s="319">
        <v>0</v>
      </c>
      <c r="H125" s="271" t="str">
        <f t="shared" si="1"/>
        <v>73432</v>
      </c>
    </row>
    <row r="126" spans="1:8" x14ac:dyDescent="0.35">
      <c r="A126" s="316">
        <v>107064</v>
      </c>
      <c r="B126" s="317">
        <v>3732319</v>
      </c>
      <c r="C126" s="317"/>
      <c r="D126" s="318">
        <v>2319</v>
      </c>
      <c r="E126" s="318" t="s">
        <v>154</v>
      </c>
      <c r="F126" s="318" t="s">
        <v>39</v>
      </c>
      <c r="G126" s="319">
        <v>0</v>
      </c>
      <c r="H126" s="271" t="str">
        <f t="shared" si="1"/>
        <v>72319</v>
      </c>
    </row>
    <row r="127" spans="1:8" x14ac:dyDescent="0.35">
      <c r="A127" s="316">
        <v>107095</v>
      </c>
      <c r="B127" s="317">
        <v>3732352</v>
      </c>
      <c r="C127" s="317"/>
      <c r="D127" s="318">
        <v>2352</v>
      </c>
      <c r="E127" s="318" t="s">
        <v>34</v>
      </c>
      <c r="F127" s="318" t="s">
        <v>39</v>
      </c>
      <c r="G127" s="319">
        <v>0</v>
      </c>
      <c r="H127" s="271" t="str">
        <f t="shared" si="1"/>
        <v>72352</v>
      </c>
    </row>
    <row r="128" spans="1:8" x14ac:dyDescent="0.35">
      <c r="A128" s="316">
        <v>146498</v>
      </c>
      <c r="B128" s="317">
        <v>3732311</v>
      </c>
      <c r="C128" s="317"/>
      <c r="D128" s="318">
        <v>2311</v>
      </c>
      <c r="E128" s="318" t="s">
        <v>35</v>
      </c>
      <c r="F128" s="318" t="s">
        <v>39</v>
      </c>
      <c r="G128" s="319" t="s">
        <v>92</v>
      </c>
      <c r="H128" s="271" t="str">
        <f t="shared" si="1"/>
        <v>62311</v>
      </c>
    </row>
    <row r="129" spans="1:8" x14ac:dyDescent="0.35">
      <c r="A129" s="316">
        <v>147621</v>
      </c>
      <c r="B129" s="317">
        <v>3732040</v>
      </c>
      <c r="C129" s="317"/>
      <c r="D129" s="318">
        <v>2040</v>
      </c>
      <c r="E129" s="318" t="s">
        <v>91</v>
      </c>
      <c r="F129" s="318" t="s">
        <v>39</v>
      </c>
      <c r="G129" s="319" t="s">
        <v>92</v>
      </c>
      <c r="H129" s="271" t="str">
        <f t="shared" si="1"/>
        <v>62040</v>
      </c>
    </row>
    <row r="130" spans="1:8" x14ac:dyDescent="0.35">
      <c r="A130" s="316">
        <v>140610</v>
      </c>
      <c r="B130" s="317">
        <v>3732027</v>
      </c>
      <c r="C130" s="317"/>
      <c r="D130" s="318">
        <v>2027</v>
      </c>
      <c r="E130" s="318" t="s">
        <v>285</v>
      </c>
      <c r="F130" s="318" t="s">
        <v>39</v>
      </c>
      <c r="G130" s="319" t="s">
        <v>92</v>
      </c>
      <c r="H130" s="271" t="str">
        <f t="shared" si="1"/>
        <v>62027</v>
      </c>
    </row>
    <row r="131" spans="1:8" x14ac:dyDescent="0.35">
      <c r="A131" s="316">
        <v>145373</v>
      </c>
      <c r="B131" s="317">
        <v>3732361</v>
      </c>
      <c r="C131" s="317"/>
      <c r="D131" s="318">
        <v>2361</v>
      </c>
      <c r="E131" s="318" t="s">
        <v>230</v>
      </c>
      <c r="F131" s="318" t="s">
        <v>39</v>
      </c>
      <c r="G131" s="319" t="s">
        <v>92</v>
      </c>
      <c r="H131" s="271" t="str">
        <f t="shared" si="1"/>
        <v>62361</v>
      </c>
    </row>
    <row r="132" spans="1:8" x14ac:dyDescent="0.35">
      <c r="A132" s="316">
        <v>142074</v>
      </c>
      <c r="B132" s="317">
        <v>3732043</v>
      </c>
      <c r="C132" s="317"/>
      <c r="D132" s="318">
        <v>2043</v>
      </c>
      <c r="E132" s="318" t="s">
        <v>231</v>
      </c>
      <c r="F132" s="318" t="s">
        <v>39</v>
      </c>
      <c r="G132" s="319" t="s">
        <v>92</v>
      </c>
      <c r="H132" s="271" t="str">
        <f t="shared" si="1"/>
        <v>62043</v>
      </c>
    </row>
    <row r="133" spans="1:8" s="54" customFormat="1" x14ac:dyDescent="0.35">
      <c r="A133" s="316">
        <v>147921</v>
      </c>
      <c r="B133" s="317">
        <v>3732139</v>
      </c>
      <c r="C133" s="317"/>
      <c r="D133" s="318">
        <v>2139</v>
      </c>
      <c r="E133" s="318" t="s">
        <v>36</v>
      </c>
      <c r="F133" s="318" t="s">
        <v>39</v>
      </c>
      <c r="G133" s="319" t="s">
        <v>92</v>
      </c>
      <c r="H133" s="271" t="str">
        <f t="shared" si="1"/>
        <v>62139</v>
      </c>
    </row>
    <row r="134" spans="1:8" x14ac:dyDescent="0.35">
      <c r="A134" s="316">
        <v>141339</v>
      </c>
      <c r="B134" s="317">
        <v>3732034</v>
      </c>
      <c r="C134" s="317"/>
      <c r="D134" s="318">
        <v>2034</v>
      </c>
      <c r="E134" s="318" t="s">
        <v>279</v>
      </c>
      <c r="F134" s="318" t="s">
        <v>39</v>
      </c>
      <c r="G134" s="319" t="s">
        <v>92</v>
      </c>
      <c r="H134" s="271" t="str">
        <f t="shared" ref="H134:H177" si="2">IF(G134=0,7&amp;D134,6&amp;D134)</f>
        <v>62034</v>
      </c>
    </row>
    <row r="135" spans="1:8" x14ac:dyDescent="0.35">
      <c r="A135" s="316">
        <v>147375</v>
      </c>
      <c r="B135" s="317">
        <v>3732324</v>
      </c>
      <c r="C135" s="317"/>
      <c r="D135" s="318">
        <v>2324</v>
      </c>
      <c r="E135" s="318" t="s">
        <v>37</v>
      </c>
      <c r="F135" s="318" t="s">
        <v>39</v>
      </c>
      <c r="G135" s="319" t="s">
        <v>92</v>
      </c>
      <c r="H135" s="271" t="str">
        <f t="shared" si="2"/>
        <v>62324</v>
      </c>
    </row>
    <row r="136" spans="1:8" x14ac:dyDescent="0.35">
      <c r="A136" s="316">
        <v>148690</v>
      </c>
      <c r="B136" s="317">
        <v>3732327</v>
      </c>
      <c r="C136" s="317"/>
      <c r="D136" s="318">
        <v>2327</v>
      </c>
      <c r="E136" s="318" t="s">
        <v>155</v>
      </c>
      <c r="F136" s="318" t="s">
        <v>39</v>
      </c>
      <c r="G136" s="319" t="s">
        <v>92</v>
      </c>
      <c r="H136" s="271" t="str">
        <f t="shared" si="2"/>
        <v>62327</v>
      </c>
    </row>
    <row r="137" spans="1:8" x14ac:dyDescent="0.35">
      <c r="A137" s="316">
        <v>143620</v>
      </c>
      <c r="B137" s="317">
        <v>3732321</v>
      </c>
      <c r="C137" s="317"/>
      <c r="D137" s="318">
        <v>2321</v>
      </c>
      <c r="E137" s="318" t="s">
        <v>232</v>
      </c>
      <c r="F137" s="318" t="s">
        <v>39</v>
      </c>
      <c r="G137" s="319" t="s">
        <v>92</v>
      </c>
      <c r="H137" s="271" t="str">
        <f t="shared" si="2"/>
        <v>62321</v>
      </c>
    </row>
    <row r="138" spans="1:8" x14ac:dyDescent="0.35">
      <c r="A138" s="316"/>
      <c r="B138" s="317"/>
      <c r="C138" s="317"/>
      <c r="D138" s="317" t="s">
        <v>286</v>
      </c>
      <c r="E138" s="318"/>
      <c r="F138" s="318"/>
      <c r="G138" s="319"/>
    </row>
    <row r="139" spans="1:8" x14ac:dyDescent="0.35">
      <c r="A139" s="316"/>
      <c r="B139" s="317"/>
      <c r="C139" s="317"/>
      <c r="D139" s="317" t="s">
        <v>286</v>
      </c>
      <c r="E139" s="318" t="s">
        <v>177</v>
      </c>
      <c r="F139" s="318"/>
      <c r="G139" s="319"/>
    </row>
    <row r="140" spans="1:8" x14ac:dyDescent="0.35">
      <c r="A140" s="316"/>
      <c r="B140" s="317"/>
      <c r="C140" s="317"/>
      <c r="D140" s="317" t="s">
        <v>286</v>
      </c>
      <c r="E140" s="318"/>
      <c r="F140" s="318"/>
      <c r="G140" s="319"/>
    </row>
    <row r="141" spans="1:8" x14ac:dyDescent="0.35">
      <c r="A141" s="316"/>
      <c r="B141" s="317"/>
      <c r="C141" s="317"/>
      <c r="D141" s="317" t="s">
        <v>286</v>
      </c>
      <c r="E141" s="318" t="s">
        <v>114</v>
      </c>
      <c r="F141" s="318"/>
      <c r="G141" s="319"/>
    </row>
    <row r="142" spans="1:8" x14ac:dyDescent="0.35">
      <c r="A142" s="316"/>
      <c r="B142" s="317"/>
      <c r="C142" s="317"/>
      <c r="D142" s="317" t="s">
        <v>286</v>
      </c>
      <c r="E142" s="318"/>
      <c r="F142" s="318"/>
      <c r="G142" s="319"/>
    </row>
    <row r="143" spans="1:8" x14ac:dyDescent="0.35">
      <c r="A143" s="316">
        <v>138337</v>
      </c>
      <c r="B143" s="317">
        <v>3735401</v>
      </c>
      <c r="C143" s="317"/>
      <c r="D143" s="318">
        <v>5401</v>
      </c>
      <c r="E143" s="318" t="s">
        <v>233</v>
      </c>
      <c r="F143" s="318" t="s">
        <v>114</v>
      </c>
      <c r="G143" s="319" t="s">
        <v>92</v>
      </c>
      <c r="H143" s="271" t="str">
        <f t="shared" si="2"/>
        <v>65401</v>
      </c>
    </row>
    <row r="144" spans="1:8" x14ac:dyDescent="0.35">
      <c r="A144" s="316">
        <v>147788</v>
      </c>
      <c r="B144" s="317">
        <v>3734017</v>
      </c>
      <c r="C144" s="317"/>
      <c r="D144" s="318">
        <v>4017</v>
      </c>
      <c r="E144" s="318" t="s">
        <v>234</v>
      </c>
      <c r="F144" s="318" t="s">
        <v>114</v>
      </c>
      <c r="G144" s="319" t="s">
        <v>92</v>
      </c>
      <c r="H144" s="271" t="str">
        <f t="shared" si="2"/>
        <v>64017</v>
      </c>
    </row>
    <row r="145" spans="1:8" s="53" customFormat="1" x14ac:dyDescent="0.35">
      <c r="A145" s="316">
        <v>138414</v>
      </c>
      <c r="B145" s="317">
        <v>3734000</v>
      </c>
      <c r="C145" s="317"/>
      <c r="D145" s="318">
        <v>4000</v>
      </c>
      <c r="E145" s="318" t="s">
        <v>235</v>
      </c>
      <c r="F145" s="318" t="s">
        <v>114</v>
      </c>
      <c r="G145" s="319" t="s">
        <v>92</v>
      </c>
      <c r="H145" s="271" t="str">
        <f t="shared" si="2"/>
        <v>64000</v>
      </c>
    </row>
    <row r="146" spans="1:8" x14ac:dyDescent="0.35">
      <c r="A146" s="316">
        <v>135934</v>
      </c>
      <c r="B146" s="317">
        <v>3736907</v>
      </c>
      <c r="C146" s="317"/>
      <c r="D146" s="318">
        <v>6907</v>
      </c>
      <c r="E146" s="318" t="s">
        <v>295</v>
      </c>
      <c r="F146" s="318" t="s">
        <v>114</v>
      </c>
      <c r="G146" s="319" t="s">
        <v>92</v>
      </c>
      <c r="H146" s="271" t="str">
        <f t="shared" si="2"/>
        <v>66907</v>
      </c>
    </row>
    <row r="147" spans="1:8" x14ac:dyDescent="0.35">
      <c r="A147" s="316">
        <v>145191</v>
      </c>
      <c r="B147" s="317">
        <v>3734012</v>
      </c>
      <c r="C147" s="317"/>
      <c r="D147" s="318">
        <v>4012</v>
      </c>
      <c r="E147" s="318" t="s">
        <v>236</v>
      </c>
      <c r="F147" s="318" t="s">
        <v>114</v>
      </c>
      <c r="G147" s="319" t="s">
        <v>92</v>
      </c>
      <c r="H147" s="271" t="str">
        <f t="shared" si="2"/>
        <v>64012</v>
      </c>
    </row>
    <row r="148" spans="1:8" x14ac:dyDescent="0.35">
      <c r="A148" s="316">
        <v>138925</v>
      </c>
      <c r="B148" s="317">
        <v>3734280</v>
      </c>
      <c r="C148" s="317"/>
      <c r="D148" s="318">
        <v>4280</v>
      </c>
      <c r="E148" s="318" t="s">
        <v>237</v>
      </c>
      <c r="F148" s="318" t="s">
        <v>114</v>
      </c>
      <c r="G148" s="319" t="s">
        <v>92</v>
      </c>
      <c r="H148" s="271" t="str">
        <f t="shared" si="2"/>
        <v>64280</v>
      </c>
    </row>
    <row r="149" spans="1:8" x14ac:dyDescent="0.35">
      <c r="A149" s="316">
        <v>139334</v>
      </c>
      <c r="B149" s="317">
        <v>3734003</v>
      </c>
      <c r="C149" s="317"/>
      <c r="D149" s="318">
        <v>4003</v>
      </c>
      <c r="E149" s="318" t="s">
        <v>238</v>
      </c>
      <c r="F149" s="318" t="s">
        <v>114</v>
      </c>
      <c r="G149" s="319" t="s">
        <v>92</v>
      </c>
      <c r="H149" s="271" t="str">
        <f t="shared" si="2"/>
        <v>64003</v>
      </c>
    </row>
    <row r="150" spans="1:8" x14ac:dyDescent="0.35">
      <c r="A150" s="316">
        <v>140547</v>
      </c>
      <c r="B150" s="317">
        <v>3734007</v>
      </c>
      <c r="C150" s="317"/>
      <c r="D150" s="318">
        <v>4007</v>
      </c>
      <c r="E150" s="318" t="s">
        <v>239</v>
      </c>
      <c r="F150" s="318" t="s">
        <v>114</v>
      </c>
      <c r="G150" s="319" t="s">
        <v>92</v>
      </c>
      <c r="H150" s="271" t="str">
        <f t="shared" si="2"/>
        <v>64007</v>
      </c>
    </row>
    <row r="151" spans="1:8" x14ac:dyDescent="0.35">
      <c r="A151" s="316">
        <v>141495</v>
      </c>
      <c r="B151" s="317">
        <v>3734278</v>
      </c>
      <c r="C151" s="317"/>
      <c r="D151" s="318">
        <v>4278</v>
      </c>
      <c r="E151" s="318" t="s">
        <v>240</v>
      </c>
      <c r="F151" s="318" t="s">
        <v>114</v>
      </c>
      <c r="G151" s="319" t="s">
        <v>92</v>
      </c>
      <c r="H151" s="271" t="str">
        <f t="shared" si="2"/>
        <v>64278</v>
      </c>
    </row>
    <row r="152" spans="1:8" x14ac:dyDescent="0.35">
      <c r="A152" s="316">
        <v>145455</v>
      </c>
      <c r="B152" s="317">
        <v>3734257</v>
      </c>
      <c r="C152" s="317"/>
      <c r="D152" s="318">
        <v>4257</v>
      </c>
      <c r="E152" s="318" t="s">
        <v>241</v>
      </c>
      <c r="F152" s="318" t="s">
        <v>114</v>
      </c>
      <c r="G152" s="319" t="s">
        <v>92</v>
      </c>
      <c r="H152" s="271" t="str">
        <f t="shared" si="2"/>
        <v>64257</v>
      </c>
    </row>
    <row r="153" spans="1:8" x14ac:dyDescent="0.35">
      <c r="A153" s="316">
        <v>138841</v>
      </c>
      <c r="B153" s="317">
        <v>3734230</v>
      </c>
      <c r="C153" s="317"/>
      <c r="D153" s="318">
        <v>4230</v>
      </c>
      <c r="E153" s="318" t="s">
        <v>59</v>
      </c>
      <c r="F153" s="318" t="s">
        <v>114</v>
      </c>
      <c r="G153" s="319" t="s">
        <v>92</v>
      </c>
      <c r="H153" s="271" t="str">
        <f t="shared" si="2"/>
        <v>64230</v>
      </c>
    </row>
    <row r="154" spans="1:8" x14ac:dyDescent="0.35">
      <c r="A154" s="316">
        <v>107140</v>
      </c>
      <c r="B154" s="317">
        <v>3734259</v>
      </c>
      <c r="C154" s="317"/>
      <c r="D154" s="318">
        <v>4259</v>
      </c>
      <c r="E154" s="318" t="s">
        <v>117</v>
      </c>
      <c r="F154" s="318" t="s">
        <v>114</v>
      </c>
      <c r="G154" s="319">
        <v>0</v>
      </c>
      <c r="H154" s="271" t="str">
        <f t="shared" si="2"/>
        <v>74259</v>
      </c>
    </row>
    <row r="155" spans="1:8" x14ac:dyDescent="0.35">
      <c r="A155" s="316">
        <v>138545</v>
      </c>
      <c r="B155" s="317">
        <v>3734279</v>
      </c>
      <c r="C155" s="317"/>
      <c r="D155" s="318">
        <v>4279</v>
      </c>
      <c r="E155" s="318" t="s">
        <v>242</v>
      </c>
      <c r="F155" s="318" t="s">
        <v>114</v>
      </c>
      <c r="G155" s="319" t="s">
        <v>92</v>
      </c>
      <c r="H155" s="271" t="str">
        <f t="shared" si="2"/>
        <v>64279</v>
      </c>
    </row>
    <row r="156" spans="1:8" x14ac:dyDescent="0.35">
      <c r="A156" s="316">
        <v>145897</v>
      </c>
      <c r="B156" s="317">
        <v>3734015</v>
      </c>
      <c r="C156" s="317"/>
      <c r="D156" s="318">
        <v>4015</v>
      </c>
      <c r="E156" s="318" t="s">
        <v>243</v>
      </c>
      <c r="F156" s="318" t="s">
        <v>114</v>
      </c>
      <c r="G156" s="319" t="s">
        <v>92</v>
      </c>
      <c r="H156" s="271" t="str">
        <f t="shared" si="2"/>
        <v>64015</v>
      </c>
    </row>
    <row r="157" spans="1:8" x14ac:dyDescent="0.35">
      <c r="A157" s="316">
        <v>140821</v>
      </c>
      <c r="B157" s="317">
        <v>3734008</v>
      </c>
      <c r="C157" s="317"/>
      <c r="D157" s="318">
        <v>4008</v>
      </c>
      <c r="E157" s="318" t="s">
        <v>244</v>
      </c>
      <c r="F157" s="318" t="s">
        <v>114</v>
      </c>
      <c r="G157" s="319" t="s">
        <v>92</v>
      </c>
      <c r="H157" s="271" t="str">
        <f t="shared" si="2"/>
        <v>64008</v>
      </c>
    </row>
    <row r="158" spans="1:8" x14ac:dyDescent="0.35">
      <c r="A158" s="316">
        <v>138361</v>
      </c>
      <c r="B158" s="317">
        <v>3735400</v>
      </c>
      <c r="C158" s="317"/>
      <c r="D158" s="318">
        <v>5400</v>
      </c>
      <c r="E158" s="318" t="s">
        <v>245</v>
      </c>
      <c r="F158" s="318" t="s">
        <v>114</v>
      </c>
      <c r="G158" s="319" t="s">
        <v>92</v>
      </c>
      <c r="H158" s="271" t="str">
        <f t="shared" si="2"/>
        <v>65400</v>
      </c>
    </row>
    <row r="159" spans="1:8" x14ac:dyDescent="0.35">
      <c r="A159" s="316">
        <v>140415</v>
      </c>
      <c r="B159" s="317">
        <v>3734006</v>
      </c>
      <c r="C159" s="317"/>
      <c r="D159" s="318">
        <v>4006</v>
      </c>
      <c r="E159" s="318" t="s">
        <v>246</v>
      </c>
      <c r="F159" s="318" t="s">
        <v>114</v>
      </c>
      <c r="G159" s="319" t="s">
        <v>92</v>
      </c>
      <c r="H159" s="271" t="str">
        <f t="shared" si="2"/>
        <v>64006</v>
      </c>
    </row>
    <row r="160" spans="1:8" x14ac:dyDescent="0.35">
      <c r="A160" s="316">
        <v>131895</v>
      </c>
      <c r="B160" s="317">
        <v>3736905</v>
      </c>
      <c r="C160" s="317"/>
      <c r="D160" s="318">
        <v>6905</v>
      </c>
      <c r="E160" s="318" t="s">
        <v>247</v>
      </c>
      <c r="F160" s="318" t="s">
        <v>114</v>
      </c>
      <c r="G160" s="319" t="s">
        <v>92</v>
      </c>
      <c r="H160" s="271" t="str">
        <f t="shared" si="2"/>
        <v>66905</v>
      </c>
    </row>
    <row r="161" spans="1:8" x14ac:dyDescent="0.35">
      <c r="A161" s="316">
        <v>131896</v>
      </c>
      <c r="B161" s="317">
        <v>3736906</v>
      </c>
      <c r="C161" s="317"/>
      <c r="D161" s="318">
        <v>6906</v>
      </c>
      <c r="E161" s="318" t="s">
        <v>248</v>
      </c>
      <c r="F161" s="318" t="s">
        <v>114</v>
      </c>
      <c r="G161" s="319" t="s">
        <v>92</v>
      </c>
      <c r="H161" s="271" t="str">
        <f t="shared" si="2"/>
        <v>66906</v>
      </c>
    </row>
    <row r="162" spans="1:8" x14ac:dyDescent="0.35">
      <c r="A162" s="316">
        <v>139167</v>
      </c>
      <c r="B162" s="317">
        <v>3734229</v>
      </c>
      <c r="C162" s="317"/>
      <c r="D162" s="318">
        <v>4229</v>
      </c>
      <c r="E162" s="318" t="s">
        <v>249</v>
      </c>
      <c r="F162" s="318" t="s">
        <v>114</v>
      </c>
      <c r="G162" s="319" t="s">
        <v>92</v>
      </c>
      <c r="H162" s="271" t="str">
        <f t="shared" si="2"/>
        <v>64229</v>
      </c>
    </row>
    <row r="163" spans="1:8" x14ac:dyDescent="0.35">
      <c r="A163" s="316">
        <v>145274</v>
      </c>
      <c r="B163" s="317">
        <v>3734271</v>
      </c>
      <c r="C163" s="317"/>
      <c r="D163" s="318">
        <v>4271</v>
      </c>
      <c r="E163" s="318" t="s">
        <v>250</v>
      </c>
      <c r="F163" s="318" t="s">
        <v>114</v>
      </c>
      <c r="G163" s="319" t="s">
        <v>92</v>
      </c>
      <c r="H163" s="271" t="str">
        <f t="shared" si="2"/>
        <v>64271</v>
      </c>
    </row>
    <row r="164" spans="1:8" x14ac:dyDescent="0.35">
      <c r="A164" s="316">
        <v>138069</v>
      </c>
      <c r="B164" s="317">
        <v>3734234</v>
      </c>
      <c r="C164" s="317"/>
      <c r="D164" s="318">
        <v>4234</v>
      </c>
      <c r="E164" s="318" t="s">
        <v>251</v>
      </c>
      <c r="F164" s="318" t="s">
        <v>114</v>
      </c>
      <c r="G164" s="319" t="s">
        <v>92</v>
      </c>
      <c r="H164" s="271" t="str">
        <f t="shared" si="2"/>
        <v>64234</v>
      </c>
    </row>
    <row r="165" spans="1:8" s="54" customFormat="1" x14ac:dyDescent="0.35">
      <c r="A165" s="316">
        <v>143963</v>
      </c>
      <c r="B165" s="317">
        <v>3734276</v>
      </c>
      <c r="C165" s="317"/>
      <c r="D165" s="318">
        <v>4276</v>
      </c>
      <c r="E165" s="318" t="s">
        <v>156</v>
      </c>
      <c r="F165" s="318" t="s">
        <v>114</v>
      </c>
      <c r="G165" s="319" t="s">
        <v>92</v>
      </c>
      <c r="H165" s="271" t="str">
        <f t="shared" si="2"/>
        <v>64276</v>
      </c>
    </row>
    <row r="166" spans="1:8" x14ac:dyDescent="0.35">
      <c r="A166" s="316">
        <v>139695</v>
      </c>
      <c r="B166" s="317">
        <v>3734004</v>
      </c>
      <c r="C166" s="317"/>
      <c r="D166" s="318">
        <v>4004</v>
      </c>
      <c r="E166" s="318" t="s">
        <v>275</v>
      </c>
      <c r="F166" s="318" t="s">
        <v>114</v>
      </c>
      <c r="G166" s="319" t="s">
        <v>92</v>
      </c>
      <c r="H166" s="271" t="str">
        <f t="shared" si="2"/>
        <v>64004</v>
      </c>
    </row>
    <row r="167" spans="1:8" x14ac:dyDescent="0.35">
      <c r="A167" s="316">
        <v>142605</v>
      </c>
      <c r="B167" s="317">
        <v>3734010</v>
      </c>
      <c r="C167" s="317"/>
      <c r="D167" s="318">
        <v>4010</v>
      </c>
      <c r="E167" s="318" t="s">
        <v>252</v>
      </c>
      <c r="F167" s="318" t="s">
        <v>114</v>
      </c>
      <c r="G167" s="319" t="s">
        <v>92</v>
      </c>
      <c r="H167" s="271" t="str">
        <f t="shared" si="2"/>
        <v>64010</v>
      </c>
    </row>
    <row r="168" spans="1:8" x14ac:dyDescent="0.35">
      <c r="A168" s="316">
        <v>145562</v>
      </c>
      <c r="B168" s="317">
        <v>3734013</v>
      </c>
      <c r="C168" s="317"/>
      <c r="D168" s="318">
        <v>4013</v>
      </c>
      <c r="E168" s="318" t="s">
        <v>253</v>
      </c>
      <c r="F168" s="318" t="s">
        <v>114</v>
      </c>
      <c r="G168" s="319" t="s">
        <v>92</v>
      </c>
      <c r="H168" s="271" t="str">
        <f t="shared" si="2"/>
        <v>64013</v>
      </c>
    </row>
    <row r="169" spans="1:8" x14ac:dyDescent="0.35">
      <c r="A169" s="316">
        <v>145943</v>
      </c>
      <c r="B169" s="317">
        <v>3734016</v>
      </c>
      <c r="C169" s="317"/>
      <c r="D169" s="318">
        <v>4016</v>
      </c>
      <c r="E169" s="318" t="s">
        <v>254</v>
      </c>
      <c r="F169" s="318" t="s">
        <v>114</v>
      </c>
      <c r="G169" s="319" t="s">
        <v>92</v>
      </c>
      <c r="H169" s="271" t="str">
        <f t="shared" si="2"/>
        <v>64016</v>
      </c>
    </row>
    <row r="170" spans="1:8" x14ac:dyDescent="0.35">
      <c r="A170" s="316"/>
      <c r="B170" s="317"/>
      <c r="C170" s="317"/>
      <c r="D170" s="317" t="s">
        <v>286</v>
      </c>
      <c r="E170" s="318"/>
      <c r="F170" s="318"/>
      <c r="G170" s="319"/>
    </row>
    <row r="171" spans="1:8" x14ac:dyDescent="0.35">
      <c r="A171" s="316"/>
      <c r="B171" s="317"/>
      <c r="C171" s="317"/>
      <c r="D171" s="317" t="s">
        <v>286</v>
      </c>
      <c r="E171" s="318" t="s">
        <v>178</v>
      </c>
      <c r="F171" s="318"/>
      <c r="G171" s="319"/>
    </row>
    <row r="172" spans="1:8" x14ac:dyDescent="0.35">
      <c r="A172" s="316"/>
      <c r="B172" s="317"/>
      <c r="C172" s="317"/>
      <c r="D172" s="317" t="s">
        <v>286</v>
      </c>
      <c r="E172" s="318"/>
      <c r="F172" s="318"/>
      <c r="G172" s="319"/>
    </row>
    <row r="173" spans="1:8" x14ac:dyDescent="0.35">
      <c r="A173" s="316"/>
      <c r="B173" s="317"/>
      <c r="C173" s="317"/>
      <c r="D173" s="317" t="s">
        <v>286</v>
      </c>
      <c r="E173" s="318" t="s">
        <v>179</v>
      </c>
      <c r="F173" s="318"/>
      <c r="G173" s="319"/>
    </row>
    <row r="174" spans="1:8" x14ac:dyDescent="0.35">
      <c r="A174" s="316"/>
      <c r="B174" s="317"/>
      <c r="C174" s="317"/>
      <c r="D174" s="317" t="s">
        <v>286</v>
      </c>
      <c r="E174" s="318"/>
      <c r="F174" s="318"/>
      <c r="G174" s="319"/>
    </row>
    <row r="175" spans="1:8" x14ac:dyDescent="0.35">
      <c r="A175" s="316">
        <v>145864</v>
      </c>
      <c r="B175" s="317">
        <v>3734014</v>
      </c>
      <c r="C175" s="317"/>
      <c r="D175" s="318">
        <v>4014</v>
      </c>
      <c r="E175" s="318" t="s">
        <v>175</v>
      </c>
      <c r="F175" s="318" t="s">
        <v>255</v>
      </c>
      <c r="G175" s="319" t="s">
        <v>92</v>
      </c>
      <c r="H175" s="271" t="str">
        <f t="shared" si="2"/>
        <v>64014</v>
      </c>
    </row>
    <row r="176" spans="1:8" x14ac:dyDescent="0.35">
      <c r="A176" s="316">
        <v>139856</v>
      </c>
      <c r="B176" s="317">
        <v>3734225</v>
      </c>
      <c r="C176" s="317"/>
      <c r="D176" s="318">
        <v>4225</v>
      </c>
      <c r="E176" s="318" t="s">
        <v>287</v>
      </c>
      <c r="F176" s="318" t="s">
        <v>255</v>
      </c>
      <c r="G176" s="319" t="s">
        <v>92</v>
      </c>
      <c r="H176" s="271" t="str">
        <f t="shared" si="2"/>
        <v>64225</v>
      </c>
    </row>
    <row r="177" spans="1:8" x14ac:dyDescent="0.35">
      <c r="A177" s="316">
        <v>140394</v>
      </c>
      <c r="B177" s="317">
        <v>3734005</v>
      </c>
      <c r="C177" s="317"/>
      <c r="D177" s="318">
        <v>4005</v>
      </c>
      <c r="E177" s="318" t="s">
        <v>122</v>
      </c>
      <c r="F177" s="318" t="s">
        <v>255</v>
      </c>
      <c r="G177" s="319" t="s">
        <v>92</v>
      </c>
      <c r="H177" s="271" t="str">
        <f t="shared" si="2"/>
        <v>64005</v>
      </c>
    </row>
    <row r="178" spans="1:8" x14ac:dyDescent="0.35">
      <c r="A178" s="316"/>
      <c r="B178" s="317"/>
      <c r="C178" s="317"/>
      <c r="D178" s="317"/>
      <c r="E178" s="318"/>
      <c r="F178" s="318"/>
      <c r="G178" s="319"/>
    </row>
    <row r="179" spans="1:8" x14ac:dyDescent="0.35">
      <c r="A179" s="316"/>
      <c r="B179" s="317"/>
      <c r="C179" s="317"/>
      <c r="D179" s="317"/>
      <c r="E179" s="318" t="s">
        <v>180</v>
      </c>
      <c r="F179" s="318"/>
      <c r="G179" s="319"/>
    </row>
    <row r="180" spans="1:8" s="53" customFormat="1" x14ac:dyDescent="0.35">
      <c r="A180" s="316"/>
      <c r="B180" s="317"/>
      <c r="C180" s="317"/>
      <c r="D180" s="317"/>
      <c r="E180" s="318"/>
      <c r="F180" s="318"/>
      <c r="G180" s="319"/>
      <c r="H180" s="271"/>
    </row>
    <row r="181" spans="1:8" s="53" customFormat="1" x14ac:dyDescent="0.35">
      <c r="A181" s="316"/>
      <c r="B181" s="317"/>
      <c r="C181" s="317"/>
      <c r="D181" s="317"/>
      <c r="E181" s="318" t="s">
        <v>276</v>
      </c>
      <c r="F181" s="318"/>
      <c r="G181" s="319"/>
      <c r="H181" s="271"/>
    </row>
    <row r="182" spans="1:8" x14ac:dyDescent="0.35">
      <c r="A182" s="272"/>
      <c r="B182" s="272"/>
      <c r="D182" s="273"/>
      <c r="E182" s="272"/>
      <c r="F182" s="272"/>
      <c r="G182" s="272"/>
    </row>
    <row r="183" spans="1:8" x14ac:dyDescent="0.35">
      <c r="A183" s="316"/>
      <c r="B183" s="317"/>
      <c r="C183" s="317"/>
      <c r="D183" s="318">
        <v>7023</v>
      </c>
      <c r="E183" s="318" t="s">
        <v>280</v>
      </c>
      <c r="F183" s="318"/>
      <c r="G183" s="319">
        <v>0</v>
      </c>
      <c r="H183" s="271" t="str">
        <f t="shared" ref="H183" si="3">IF(G183=0,7&amp;D183,6&amp;D183)</f>
        <v>77023</v>
      </c>
    </row>
    <row r="184" spans="1:8" x14ac:dyDescent="0.35">
      <c r="A184" s="316"/>
      <c r="B184" s="317"/>
      <c r="C184" s="317"/>
      <c r="D184" s="318">
        <v>7038</v>
      </c>
      <c r="E184" s="318" t="s">
        <v>296</v>
      </c>
      <c r="F184" s="318"/>
      <c r="G184" s="319" t="s">
        <v>92</v>
      </c>
      <c r="H184" s="271" t="str">
        <f t="shared" ref="H184:H185" si="4">IF(G184=0,7&amp;D184,6&amp;D184)</f>
        <v>67038</v>
      </c>
    </row>
    <row r="185" spans="1:8" x14ac:dyDescent="0.35">
      <c r="A185" s="311"/>
      <c r="B185" s="312"/>
      <c r="C185" s="312"/>
      <c r="D185" s="313">
        <v>7010</v>
      </c>
      <c r="E185" s="313" t="s">
        <v>297</v>
      </c>
      <c r="F185" s="313"/>
      <c r="G185" s="319">
        <v>0</v>
      </c>
      <c r="H185" s="271" t="str">
        <f t="shared" si="4"/>
        <v>77010</v>
      </c>
    </row>
    <row r="186" spans="1:8" x14ac:dyDescent="0.35">
      <c r="A186" s="316"/>
      <c r="B186" s="317"/>
      <c r="C186" s="317"/>
      <c r="D186" s="318">
        <v>7000</v>
      </c>
      <c r="E186" s="318" t="s">
        <v>298</v>
      </c>
      <c r="F186" s="318"/>
      <c r="G186" s="319" t="s">
        <v>92</v>
      </c>
      <c r="H186" s="271" t="str">
        <f t="shared" ref="H186:H192" si="5">IF(G186=0,7&amp;D186,6&amp;D186)</f>
        <v>67000</v>
      </c>
    </row>
    <row r="187" spans="1:8" x14ac:dyDescent="0.35">
      <c r="A187" s="316"/>
      <c r="B187" s="317"/>
      <c r="C187" s="317"/>
      <c r="D187" s="318">
        <v>5950</v>
      </c>
      <c r="E187" s="318" t="s">
        <v>299</v>
      </c>
      <c r="F187" s="318"/>
      <c r="G187" s="319" t="s">
        <v>92</v>
      </c>
      <c r="H187" s="271" t="str">
        <f t="shared" si="5"/>
        <v>65950</v>
      </c>
    </row>
    <row r="188" spans="1:8" x14ac:dyDescent="0.35">
      <c r="A188" s="316"/>
      <c r="B188" s="317"/>
      <c r="C188" s="317">
        <v>7041</v>
      </c>
      <c r="D188" s="318">
        <v>7001</v>
      </c>
      <c r="E188" s="318" t="s">
        <v>300</v>
      </c>
      <c r="F188" s="318"/>
      <c r="G188" s="319" t="s">
        <v>92</v>
      </c>
      <c r="H188" s="271" t="str">
        <f t="shared" si="5"/>
        <v>67001</v>
      </c>
    </row>
    <row r="189" spans="1:8" x14ac:dyDescent="0.35">
      <c r="A189" s="316"/>
      <c r="B189" s="317"/>
      <c r="C189" s="317"/>
      <c r="D189" s="318">
        <v>7036</v>
      </c>
      <c r="E189" s="318" t="s">
        <v>301</v>
      </c>
      <c r="F189" s="318"/>
      <c r="G189" s="319">
        <v>0</v>
      </c>
      <c r="H189" s="271" t="str">
        <f t="shared" si="5"/>
        <v>77036</v>
      </c>
    </row>
    <row r="190" spans="1:8" x14ac:dyDescent="0.35">
      <c r="A190" s="311"/>
      <c r="B190" s="312"/>
      <c r="C190" s="312"/>
      <c r="D190" s="313">
        <v>7043</v>
      </c>
      <c r="E190" s="313" t="s">
        <v>172</v>
      </c>
      <c r="F190" s="313"/>
      <c r="G190" s="319">
        <v>0</v>
      </c>
      <c r="H190" s="271" t="str">
        <f t="shared" si="5"/>
        <v>77043</v>
      </c>
    </row>
    <row r="191" spans="1:8" x14ac:dyDescent="0.35">
      <c r="A191" s="316"/>
      <c r="B191" s="317"/>
      <c r="C191" s="317"/>
      <c r="D191" s="318">
        <v>7024</v>
      </c>
      <c r="E191" s="318" t="s">
        <v>173</v>
      </c>
      <c r="F191" s="318"/>
      <c r="G191" s="319">
        <v>0</v>
      </c>
      <c r="H191" s="271" t="str">
        <f t="shared" si="5"/>
        <v>77024</v>
      </c>
    </row>
    <row r="192" spans="1:8" x14ac:dyDescent="0.35">
      <c r="A192" s="316"/>
      <c r="B192" s="317"/>
      <c r="C192" s="317"/>
      <c r="D192" s="318">
        <v>7013</v>
      </c>
      <c r="E192" s="318" t="s">
        <v>174</v>
      </c>
      <c r="F192" s="318"/>
      <c r="G192" s="319">
        <v>0</v>
      </c>
      <c r="H192" s="271" t="str">
        <f t="shared" si="5"/>
        <v>77013</v>
      </c>
    </row>
    <row r="193" spans="1:8" x14ac:dyDescent="0.35">
      <c r="A193" s="316"/>
      <c r="B193" s="317"/>
      <c r="C193" s="317">
        <v>7040</v>
      </c>
      <c r="D193" s="318">
        <v>7002</v>
      </c>
      <c r="E193" s="318" t="s">
        <v>302</v>
      </c>
      <c r="F193" s="318"/>
      <c r="G193" s="319" t="s">
        <v>92</v>
      </c>
      <c r="H193" s="271" t="str">
        <f t="shared" ref="H193:H194" si="6">IF(G193=0,7&amp;D193,6&amp;D193)</f>
        <v>67002</v>
      </c>
    </row>
    <row r="194" spans="1:8" x14ac:dyDescent="0.35">
      <c r="A194" s="316"/>
      <c r="B194" s="317"/>
      <c r="C194" s="317"/>
      <c r="D194" s="318">
        <v>7026</v>
      </c>
      <c r="E194" s="318" t="s">
        <v>303</v>
      </c>
      <c r="F194" s="318"/>
      <c r="G194" s="319">
        <v>0</v>
      </c>
      <c r="H194" s="271" t="str">
        <f t="shared" si="6"/>
        <v>77026</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autoPageBreaks="0"/>
  </sheetPr>
  <dimension ref="B2:J17"/>
  <sheetViews>
    <sheetView showGridLines="0" showRowColHeaders="0" tabSelected="1" zoomScaleNormal="100" workbookViewId="0"/>
  </sheetViews>
  <sheetFormatPr defaultRowHeight="12.5" x14ac:dyDescent="0.25"/>
  <cols>
    <col min="1" max="16384" width="8.7265625" style="337"/>
  </cols>
  <sheetData>
    <row r="2" spans="2:10" hidden="1" x14ac:dyDescent="0.25"/>
    <row r="3" spans="2:10" hidden="1" x14ac:dyDescent="0.25"/>
    <row r="4" spans="2:10" hidden="1" x14ac:dyDescent="0.25"/>
    <row r="5" spans="2:10" ht="32.5" x14ac:dyDescent="0.65">
      <c r="B5" s="339" t="s">
        <v>176</v>
      </c>
    </row>
    <row r="6" spans="2:10" ht="32.5" x14ac:dyDescent="0.65">
      <c r="B6" s="339" t="s">
        <v>306</v>
      </c>
    </row>
    <row r="7" spans="2:10" ht="32.5" x14ac:dyDescent="0.65">
      <c r="B7" s="339" t="s">
        <v>305</v>
      </c>
    </row>
    <row r="10" spans="2:10" ht="42" customHeight="1" x14ac:dyDescent="0.25">
      <c r="D10" s="457"/>
      <c r="E10" s="457"/>
      <c r="F10" s="457"/>
      <c r="G10" s="457"/>
      <c r="H10" s="457"/>
      <c r="I10" s="457"/>
      <c r="J10" s="457"/>
    </row>
    <row r="12" spans="2:10" ht="25" x14ac:dyDescent="0.5">
      <c r="B12" s="340" t="s">
        <v>307</v>
      </c>
    </row>
    <row r="13" spans="2:10" ht="25" x14ac:dyDescent="0.5">
      <c r="B13" s="340" t="s">
        <v>308</v>
      </c>
    </row>
    <row r="14" spans="2:10" ht="22.5" x14ac:dyDescent="0.45">
      <c r="B14" s="341" t="s">
        <v>281</v>
      </c>
    </row>
    <row r="15" spans="2:10" ht="20" x14ac:dyDescent="0.4">
      <c r="B15" s="342" t="s">
        <v>282</v>
      </c>
    </row>
    <row r="17" spans="2:2" ht="23" x14ac:dyDescent="0.5">
      <c r="B17" s="343" t="s">
        <v>337</v>
      </c>
    </row>
  </sheetData>
  <mergeCells count="1">
    <mergeCell ref="D10:J10"/>
  </mergeCells>
  <phoneticPr fontId="27"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113A-5285-4923-BE15-D07202B4031D}">
  <sheetPr codeName="Sheet1">
    <pageSetUpPr fitToPage="1"/>
  </sheetPr>
  <dimension ref="B6:B20"/>
  <sheetViews>
    <sheetView showRowColHeaders="0" zoomScale="90" zoomScaleNormal="90" workbookViewId="0"/>
  </sheetViews>
  <sheetFormatPr defaultRowHeight="12.5" x14ac:dyDescent="0.25"/>
  <cols>
    <col min="1" max="1" width="6.26953125" style="337" customWidth="1"/>
    <col min="2" max="16384" width="8.7265625" style="337"/>
  </cols>
  <sheetData>
    <row r="6" spans="2:2" ht="17.5" x14ac:dyDescent="0.35">
      <c r="B6" s="336" t="s">
        <v>335</v>
      </c>
    </row>
    <row r="8" spans="2:2" ht="15.5" x14ac:dyDescent="0.35">
      <c r="B8" s="338" t="s">
        <v>14</v>
      </c>
    </row>
    <row r="20" spans="2:2" ht="15.5" x14ac:dyDescent="0.35">
      <c r="B20" s="338" t="s">
        <v>336</v>
      </c>
    </row>
  </sheetData>
  <pageMargins left="0.25" right="0.25"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autoPageBreaks="0" fitToPage="1"/>
  </sheetPr>
  <dimension ref="A1:U136"/>
  <sheetViews>
    <sheetView showGridLines="0" showRowColHeaders="0" zoomScaleNormal="100" workbookViewId="0">
      <pane xSplit="1" ySplit="3" topLeftCell="B4" activePane="bottomRight" state="frozen"/>
      <selection pane="topRight" activeCell="B1" sqref="B1"/>
      <selection pane="bottomLeft" activeCell="A4" sqref="A4"/>
      <selection pane="bottomRight"/>
    </sheetView>
  </sheetViews>
  <sheetFormatPr defaultColWidth="10.6328125" defaultRowHeight="13" outlineLevelRow="1" outlineLevelCol="1" x14ac:dyDescent="0.3"/>
  <cols>
    <col min="1" max="1" width="8.36328125" style="7" bestFit="1" customWidth="1"/>
    <col min="2" max="2" width="26.1796875" style="9" customWidth="1"/>
    <col min="3" max="3" width="14.6328125" style="9" customWidth="1"/>
    <col min="4" max="4" width="10.453125" style="9" customWidth="1"/>
    <col min="5" max="5" width="10.36328125" style="9" customWidth="1"/>
    <col min="6" max="6" width="10.90625" style="9" customWidth="1"/>
    <col min="7" max="7" width="12.36328125" style="9" customWidth="1"/>
    <col min="8" max="8" width="13.90625" style="10" customWidth="1"/>
    <col min="9" max="9" width="13.453125" style="9" bestFit="1" customWidth="1"/>
    <col min="10" max="10" width="10.6328125" style="9" bestFit="1" customWidth="1"/>
    <col min="11" max="11" width="8" style="33" bestFit="1" customWidth="1"/>
    <col min="12" max="12" width="9.36328125" style="9" hidden="1" customWidth="1" outlineLevel="1"/>
    <col min="13" max="13" width="10.1796875" style="61" hidden="1" customWidth="1" outlineLevel="1"/>
    <col min="14" max="14" width="5.54296875" style="9" hidden="1" customWidth="1" outlineLevel="1"/>
    <col min="15" max="15" width="10.6328125" style="9" hidden="1" customWidth="1" outlineLevel="1"/>
    <col min="16" max="16" width="8.90625" style="9" hidden="1" customWidth="1" outlineLevel="1"/>
    <col min="17" max="17" width="7.08984375" style="9" hidden="1" customWidth="1" outlineLevel="1"/>
    <col min="18" max="18" width="11.453125" style="9" bestFit="1" customWidth="1" collapsed="1"/>
    <col min="19" max="16384" width="10.6328125" style="9"/>
  </cols>
  <sheetData>
    <row r="1" spans="1:21" ht="22.5" customHeight="1" x14ac:dyDescent="0.45">
      <c r="B1" s="8" t="s">
        <v>309</v>
      </c>
      <c r="C1" s="8"/>
      <c r="D1" s="8"/>
      <c r="E1" s="8"/>
      <c r="F1" s="8"/>
      <c r="I1" s="458"/>
      <c r="J1" s="458"/>
    </row>
    <row r="2" spans="1:21" ht="24" customHeight="1" x14ac:dyDescent="0.3">
      <c r="I2" s="458"/>
      <c r="J2" s="458"/>
    </row>
    <row r="3" spans="1:21" ht="24" customHeight="1" x14ac:dyDescent="0.45">
      <c r="B3" s="8" t="str">
        <f>VLOOKUP(B4,A83:B135,2,FALSE)</f>
        <v>Angram Bank Primary School</v>
      </c>
      <c r="I3" s="52"/>
      <c r="J3" s="293">
        <f>VLOOKUP(I5,E83:G135,3,FALSE)</f>
        <v>0</v>
      </c>
    </row>
    <row r="4" spans="1:21" s="14" customFormat="1" ht="12.5" x14ac:dyDescent="0.25">
      <c r="A4" s="11"/>
      <c r="B4" s="79">
        <v>1</v>
      </c>
      <c r="C4" s="51"/>
      <c r="D4" s="51"/>
      <c r="E4" s="12"/>
      <c r="F4" s="13"/>
      <c r="H4" s="102">
        <f>VLOOKUP(B4,C83:J135,7,FALSE)</f>
        <v>0</v>
      </c>
      <c r="I4" s="159" t="str">
        <f>373&amp;I5</f>
        <v>3732342</v>
      </c>
      <c r="K4" s="33"/>
      <c r="L4" s="232"/>
      <c r="M4" s="232"/>
      <c r="N4" s="232"/>
      <c r="O4" s="232"/>
      <c r="P4" s="232"/>
    </row>
    <row r="5" spans="1:21" ht="13" hidden="1" customHeight="1" outlineLevel="1" x14ac:dyDescent="0.3">
      <c r="A5" s="88"/>
      <c r="B5" s="103"/>
      <c r="C5" s="103"/>
      <c r="D5" s="103"/>
      <c r="E5" s="103"/>
      <c r="F5" s="103"/>
      <c r="G5" s="103"/>
      <c r="H5" s="104" t="str">
        <f>VLOOKUP(B4,C83:D135,2,FALSE)</f>
        <v>72342</v>
      </c>
      <c r="I5" s="105">
        <f>VLOOKUP(H5,D83:E135,2,FALSE)</f>
        <v>2342</v>
      </c>
      <c r="J5" s="106">
        <f>IF(VLOOKUP(I5,E83:F135,2,FALSE)=0,I5,VLOOKUP(I5,E83:F135,2,FALSE))</f>
        <v>2342</v>
      </c>
      <c r="K5" s="107" t="str">
        <f>7&amp;J5</f>
        <v>72342</v>
      </c>
      <c r="L5" s="108"/>
      <c r="M5" s="55"/>
      <c r="N5" s="232"/>
      <c r="O5" s="232"/>
      <c r="P5" s="232"/>
      <c r="Q5" s="232"/>
    </row>
    <row r="6" spans="1:21" collapsed="1" x14ac:dyDescent="0.3">
      <c r="A6" s="89"/>
      <c r="B6" s="145" t="s">
        <v>0</v>
      </c>
      <c r="C6" s="145"/>
      <c r="D6" s="145"/>
      <c r="E6" s="145"/>
      <c r="F6" s="145"/>
      <c r="G6" s="146"/>
      <c r="H6" s="234" t="s">
        <v>1</v>
      </c>
      <c r="I6" s="233" t="s">
        <v>1</v>
      </c>
      <c r="J6" s="234" t="s">
        <v>2</v>
      </c>
      <c r="K6" s="233" t="s">
        <v>2</v>
      </c>
      <c r="L6" s="33"/>
      <c r="M6" s="56"/>
      <c r="N6" s="60"/>
      <c r="O6" s="57"/>
      <c r="P6" s="57"/>
    </row>
    <row r="7" spans="1:21" x14ac:dyDescent="0.3">
      <c r="A7" s="89"/>
      <c r="G7" s="41"/>
      <c r="H7" s="16" t="s">
        <v>283</v>
      </c>
      <c r="I7" s="150" t="s">
        <v>294</v>
      </c>
      <c r="J7" s="150" t="s">
        <v>3</v>
      </c>
      <c r="K7" s="150" t="s">
        <v>4</v>
      </c>
      <c r="L7" s="33"/>
      <c r="M7" s="57"/>
      <c r="N7" s="61"/>
      <c r="O7" s="58"/>
      <c r="P7" s="57"/>
    </row>
    <row r="8" spans="1:21" x14ac:dyDescent="0.3">
      <c r="A8" s="90"/>
      <c r="B8" s="10" t="s">
        <v>157</v>
      </c>
      <c r="C8" s="10"/>
      <c r="D8" s="10"/>
      <c r="E8" s="10"/>
      <c r="F8" s="10"/>
      <c r="G8" s="147"/>
      <c r="H8" s="15">
        <f>VLOOKUP($J$5,[5]Pupils!$D:$I,6,FALSE)</f>
        <v>185</v>
      </c>
      <c r="I8" s="325">
        <f>VLOOKUP($I$5,[6]Pupils!$D:$I,6,FALSE)</f>
        <v>187</v>
      </c>
      <c r="J8" s="333">
        <f t="shared" ref="J8:J10" si="0">I8-H8</f>
        <v>2</v>
      </c>
      <c r="K8" s="80">
        <f>(J8/H8)*100</f>
        <v>1.0810810810810811</v>
      </c>
      <c r="L8" s="33"/>
      <c r="M8" s="59"/>
      <c r="N8" s="62"/>
      <c r="O8" s="57"/>
      <c r="P8" s="57"/>
    </row>
    <row r="9" spans="1:21" x14ac:dyDescent="0.3">
      <c r="A9" s="90"/>
      <c r="B9" s="10" t="s">
        <v>164</v>
      </c>
      <c r="C9" s="10"/>
      <c r="D9" s="10"/>
      <c r="E9" s="10"/>
      <c r="F9" s="10"/>
      <c r="G9" s="147"/>
      <c r="H9" s="409">
        <f>IFERROR(VLOOKUP(I5,'IR 24-25'!D:AA,4,FALSE),0)</f>
        <v>0</v>
      </c>
      <c r="I9" s="409">
        <f>IFERROR(VLOOKUP(I5,'IR 25-26'!D:M,3,FALSE),0)</f>
        <v>0</v>
      </c>
      <c r="J9" s="333">
        <f t="shared" ref="J9" si="1">I9-H9</f>
        <v>0</v>
      </c>
      <c r="K9" s="80">
        <f>IF(ISERROR((J9/H9)*100),0,(J9/H9)*100)</f>
        <v>0</v>
      </c>
      <c r="L9" s="33"/>
      <c r="M9" s="59"/>
      <c r="N9" s="62"/>
      <c r="O9" s="57"/>
      <c r="P9" s="57"/>
    </row>
    <row r="10" spans="1:21" x14ac:dyDescent="0.3">
      <c r="A10" s="89" t="s">
        <v>12</v>
      </c>
      <c r="B10" s="148" t="s">
        <v>5</v>
      </c>
      <c r="C10" s="148"/>
      <c r="D10" s="148"/>
      <c r="E10" s="148"/>
      <c r="F10" s="148"/>
      <c r="G10" s="121"/>
      <c r="H10" s="95">
        <f>SUM(H8:H8)</f>
        <v>185</v>
      </c>
      <c r="I10" s="149">
        <f>SUM(I8:I8)</f>
        <v>187</v>
      </c>
      <c r="J10" s="334">
        <f t="shared" si="0"/>
        <v>2</v>
      </c>
      <c r="K10" s="197">
        <f>(J10/H10)*100</f>
        <v>1.0810810810810811</v>
      </c>
      <c r="L10" s="33"/>
      <c r="M10" s="56"/>
      <c r="N10" s="60"/>
      <c r="O10" s="57"/>
      <c r="P10" s="57"/>
    </row>
    <row r="11" spans="1:21" x14ac:dyDescent="0.3">
      <c r="A11" s="89" t="s">
        <v>13</v>
      </c>
      <c r="B11" s="10"/>
      <c r="C11" s="120"/>
      <c r="D11" s="294" t="s">
        <v>283</v>
      </c>
      <c r="E11" s="294" t="s">
        <v>283</v>
      </c>
      <c r="F11" s="244" t="s">
        <v>294</v>
      </c>
      <c r="G11" s="244" t="s">
        <v>294</v>
      </c>
      <c r="H11" s="235" t="s">
        <v>6</v>
      </c>
      <c r="I11" s="236" t="s">
        <v>6</v>
      </c>
      <c r="J11" s="235" t="s">
        <v>2</v>
      </c>
      <c r="K11" s="236" t="s">
        <v>2</v>
      </c>
      <c r="L11" s="33"/>
      <c r="M11" s="59"/>
      <c r="N11" s="62"/>
      <c r="O11" s="58"/>
      <c r="P11" s="57"/>
    </row>
    <row r="12" spans="1:21" x14ac:dyDescent="0.3">
      <c r="A12" s="89" t="s">
        <v>6</v>
      </c>
      <c r="B12" s="121" t="s">
        <v>11</v>
      </c>
      <c r="C12" s="122" t="s">
        <v>51</v>
      </c>
      <c r="D12" s="125" t="s">
        <v>56</v>
      </c>
      <c r="E12" s="126" t="s">
        <v>57</v>
      </c>
      <c r="F12" s="123" t="s">
        <v>56</v>
      </c>
      <c r="G12" s="124" t="s">
        <v>57</v>
      </c>
      <c r="H12" s="16" t="s">
        <v>283</v>
      </c>
      <c r="I12" s="150" t="s">
        <v>294</v>
      </c>
      <c r="J12" s="16" t="s">
        <v>8</v>
      </c>
      <c r="K12" s="16" t="s">
        <v>4</v>
      </c>
      <c r="L12" s="33"/>
      <c r="M12" s="59"/>
      <c r="N12" s="62"/>
      <c r="O12" s="58"/>
      <c r="P12" s="57"/>
    </row>
    <row r="13" spans="1:21" s="19" customFormat="1" ht="12" customHeight="1" x14ac:dyDescent="0.3">
      <c r="A13" s="89" t="s">
        <v>7</v>
      </c>
      <c r="B13" s="17"/>
      <c r="C13" s="17"/>
      <c r="D13" s="127"/>
      <c r="E13" s="127"/>
      <c r="F13" s="17"/>
      <c r="G13" s="18"/>
      <c r="I13" s="20"/>
      <c r="L13" s="33"/>
      <c r="M13" s="57"/>
      <c r="N13" s="62"/>
      <c r="O13" s="58"/>
      <c r="P13" s="57"/>
      <c r="Q13" s="9"/>
    </row>
    <row r="14" spans="1:21" ht="15.5" x14ac:dyDescent="0.35">
      <c r="A14" s="89"/>
      <c r="B14" s="17"/>
      <c r="C14" s="17"/>
      <c r="D14" s="127"/>
      <c r="E14" s="127"/>
      <c r="F14" s="191"/>
      <c r="G14" s="192"/>
      <c r="H14" s="22"/>
      <c r="I14" s="23"/>
      <c r="J14" s="6"/>
      <c r="K14" s="24"/>
      <c r="L14" s="33">
        <f>G16-E16</f>
        <v>265</v>
      </c>
      <c r="M14" s="59"/>
      <c r="N14" s="62"/>
      <c r="O14" s="57"/>
      <c r="P14" s="57"/>
    </row>
    <row r="15" spans="1:21" x14ac:dyDescent="0.3">
      <c r="A15" s="89"/>
      <c r="B15" s="17"/>
      <c r="C15" s="17"/>
      <c r="D15" s="127"/>
      <c r="E15" s="127"/>
      <c r="F15" s="17"/>
      <c r="G15" s="21"/>
      <c r="H15" s="22"/>
      <c r="I15" s="23"/>
      <c r="J15" s="6"/>
      <c r="K15" s="24"/>
      <c r="L15" s="33"/>
      <c r="M15" s="9"/>
      <c r="N15" s="109">
        <v>2425</v>
      </c>
      <c r="O15" s="109">
        <v>2526</v>
      </c>
      <c r="P15" s="25"/>
    </row>
    <row r="16" spans="1:21" x14ac:dyDescent="0.3">
      <c r="A16" s="50">
        <v>100101</v>
      </c>
      <c r="B16" s="4" t="s">
        <v>38</v>
      </c>
      <c r="C16" s="4" t="s">
        <v>39</v>
      </c>
      <c r="D16" s="129">
        <f>H10</f>
        <v>185</v>
      </c>
      <c r="E16" s="295">
        <f>'[5]pro-forma check'!$E$5</f>
        <v>3582</v>
      </c>
      <c r="F16" s="151">
        <f>I10</f>
        <v>187</v>
      </c>
      <c r="G16" s="296">
        <f>'[6]pro-forma check'!$E$5</f>
        <v>3847</v>
      </c>
      <c r="H16" s="22">
        <f>VLOOKUP($J$5,'[5]Budget Share'!$D:$Z,N16,FALSE)</f>
        <v>662670</v>
      </c>
      <c r="I16" s="23">
        <f>VLOOKUP($I$5,'[6]Budget Share'!$D:$Z,$O16,FALSE)</f>
        <v>719389</v>
      </c>
      <c r="J16" s="6">
        <f>I16-H16</f>
        <v>56719</v>
      </c>
      <c r="K16" s="24">
        <f>IF(O16=TRUE,"n/a",IF(H16=0,"n/a",(J16/H16)*100))</f>
        <v>8.5591621772526292</v>
      </c>
      <c r="L16" s="33"/>
      <c r="M16" s="25" t="s">
        <v>38</v>
      </c>
      <c r="N16" s="67">
        <v>4</v>
      </c>
      <c r="O16" s="67">
        <v>4</v>
      </c>
      <c r="P16" s="27">
        <f>F16*G16</f>
        <v>719389</v>
      </c>
      <c r="Q16" s="27">
        <f>I16-P16</f>
        <v>0</v>
      </c>
      <c r="S16" s="110"/>
      <c r="T16" s="96"/>
      <c r="U16" s="96"/>
    </row>
    <row r="17" spans="1:21" ht="6.5" customHeight="1" x14ac:dyDescent="0.3">
      <c r="A17" s="50"/>
      <c r="B17" s="4"/>
      <c r="C17" s="4"/>
      <c r="D17" s="130"/>
      <c r="E17" s="130"/>
      <c r="F17" s="96"/>
      <c r="G17" s="26"/>
      <c r="H17" s="22"/>
      <c r="I17" s="23"/>
      <c r="J17" s="6"/>
      <c r="K17" s="24"/>
      <c r="L17" s="33"/>
      <c r="M17" s="25"/>
      <c r="N17" s="67"/>
      <c r="O17" s="67"/>
      <c r="P17" s="27"/>
      <c r="Q17" s="27"/>
      <c r="S17" s="110"/>
      <c r="T17" s="96"/>
      <c r="U17" s="96"/>
    </row>
    <row r="18" spans="1:21" x14ac:dyDescent="0.3">
      <c r="A18" s="89"/>
      <c r="B18" s="4" t="s">
        <v>266</v>
      </c>
      <c r="C18" s="4"/>
      <c r="D18" s="4"/>
      <c r="E18" s="4"/>
      <c r="F18" s="4"/>
      <c r="G18" s="34"/>
      <c r="H18" s="22">
        <f>VLOOKUP($J$5,'[5]Budget Share'!$D:$Z,N18,FALSE)</f>
        <v>0</v>
      </c>
      <c r="I18" s="23">
        <f>VLOOKUP($I$5,'[6]Budget Share'!$D:$Z,$O18,FALSE)</f>
        <v>0</v>
      </c>
      <c r="J18" s="6">
        <f>I18-H18</f>
        <v>0</v>
      </c>
      <c r="K18" s="24" t="str">
        <f>IF(O18=TRUE,"n/a",IF(H18=0,"n/a",(J18/H18)*100))</f>
        <v>n/a</v>
      </c>
      <c r="L18" s="33"/>
      <c r="M18" s="25"/>
      <c r="N18" s="67">
        <v>14</v>
      </c>
      <c r="O18" s="67">
        <v>14</v>
      </c>
      <c r="P18" s="27"/>
      <c r="Q18" s="27"/>
      <c r="S18" s="111"/>
    </row>
    <row r="19" spans="1:21" x14ac:dyDescent="0.3">
      <c r="A19" s="50"/>
      <c r="B19" s="152" t="s">
        <v>265</v>
      </c>
      <c r="C19" s="182"/>
      <c r="D19" s="183"/>
      <c r="E19" s="183"/>
      <c r="F19" s="184"/>
      <c r="G19" s="185"/>
      <c r="H19" s="173">
        <f>SUM(H16:H18)</f>
        <v>662670</v>
      </c>
      <c r="I19" s="150">
        <f>SUM(I16:I18)</f>
        <v>719389</v>
      </c>
      <c r="J19" s="174">
        <f>I19-H19</f>
        <v>56719</v>
      </c>
      <c r="K19" s="175">
        <f>IF(O19=TRUE,"n/a",IF(H19=0,"n/a",(J19/H19)*100))</f>
        <v>8.5591621772526292</v>
      </c>
      <c r="L19" s="33"/>
      <c r="M19" s="25"/>
      <c r="N19" s="67"/>
      <c r="O19" s="67"/>
      <c r="P19" s="27"/>
      <c r="Q19" s="27"/>
      <c r="S19" s="110"/>
      <c r="T19" s="96"/>
      <c r="U19" s="96"/>
    </row>
    <row r="20" spans="1:21" x14ac:dyDescent="0.3">
      <c r="A20" s="50"/>
      <c r="B20" s="128" t="s">
        <v>57</v>
      </c>
      <c r="C20" s="4"/>
      <c r="D20" s="130"/>
      <c r="E20" s="130"/>
      <c r="F20" s="96"/>
      <c r="G20" s="26"/>
      <c r="H20" s="178">
        <f>H19/H10</f>
        <v>3582</v>
      </c>
      <c r="I20" s="179">
        <f>I19/I10</f>
        <v>3847</v>
      </c>
      <c r="J20" s="180">
        <f>I20-H20</f>
        <v>265</v>
      </c>
      <c r="K20" s="181">
        <f>IF(O20=TRUE,"n/a",IF(H20=0,"n/a",(J20/H20)*100))</f>
        <v>7.3981016192071465</v>
      </c>
      <c r="L20" s="33"/>
      <c r="M20" s="25"/>
      <c r="N20" s="67"/>
      <c r="O20" s="67"/>
      <c r="P20" s="27"/>
      <c r="Q20" s="27"/>
      <c r="S20" s="110"/>
      <c r="T20" s="96"/>
      <c r="U20" s="96"/>
    </row>
    <row r="21" spans="1:21" s="29" customFormat="1" x14ac:dyDescent="0.3">
      <c r="A21" s="91"/>
      <c r="B21" s="31"/>
      <c r="C21" s="31"/>
      <c r="D21" s="31"/>
      <c r="E21" s="31"/>
      <c r="F21" s="31"/>
      <c r="G21" s="28"/>
      <c r="H21" s="22"/>
      <c r="I21" s="23"/>
      <c r="J21" s="32"/>
      <c r="K21" s="30"/>
      <c r="L21" s="33"/>
      <c r="M21" s="25"/>
      <c r="N21" s="67"/>
      <c r="O21" s="67"/>
      <c r="P21" s="27"/>
      <c r="Q21" s="27"/>
      <c r="S21" s="111"/>
    </row>
    <row r="22" spans="1:21" x14ac:dyDescent="0.3">
      <c r="A22" s="89"/>
      <c r="B22" s="4" t="s">
        <v>40</v>
      </c>
      <c r="C22" s="4" t="s">
        <v>58</v>
      </c>
      <c r="D22" s="129">
        <f>VLOOKUP($J$5,[5]FSM!$E:$N,5,FALSE)</f>
        <v>83.000000000000071</v>
      </c>
      <c r="E22" s="130">
        <f>'[5]pro-forma check'!$E$8</f>
        <v>441</v>
      </c>
      <c r="F22" s="196">
        <f>VLOOKUP($I$5,[6]FSM!$E:$N,5,FALSE)</f>
        <v>85.999999999999943</v>
      </c>
      <c r="G22" s="36">
        <f>'[6]pro-forma check'!$E$8</f>
        <v>450.9</v>
      </c>
      <c r="H22" s="22">
        <f>VLOOKUP($J$5,'[5]Budget Share'!$D:$Z,N22,FALSE)</f>
        <v>36603.000000000029</v>
      </c>
      <c r="I22" s="23">
        <f>VLOOKUP($I$5,'[6]Budget Share'!$D:$Z,$O22,FALSE)</f>
        <v>38777.399999999972</v>
      </c>
      <c r="J22" s="6">
        <f t="shared" ref="J22:J23" si="2">I22-H22</f>
        <v>2174.3999999999432</v>
      </c>
      <c r="K22" s="24">
        <f t="shared" ref="K22:K23" si="3">IF(O22=TRUE,"n/a",IF(H22=0,"n/a",(J22/H22)*100))</f>
        <v>5.9404966805997912</v>
      </c>
      <c r="L22" s="108"/>
      <c r="M22" s="25" t="s">
        <v>58</v>
      </c>
      <c r="N22" s="67">
        <v>5</v>
      </c>
      <c r="O22" s="67">
        <v>5</v>
      </c>
      <c r="P22" s="27">
        <f>F22*G22</f>
        <v>38777.399999999972</v>
      </c>
      <c r="Q22" s="27">
        <f>I22-P22</f>
        <v>0</v>
      </c>
      <c r="S22" s="111"/>
    </row>
    <row r="23" spans="1:21" x14ac:dyDescent="0.3">
      <c r="A23" s="89"/>
      <c r="B23" s="4"/>
      <c r="C23" s="4" t="s">
        <v>181</v>
      </c>
      <c r="D23" s="129">
        <f>VLOOKUP($J$5,[5]FSM!$E:$N,8,FALSE)</f>
        <v>83.000000000000071</v>
      </c>
      <c r="E23" s="130">
        <f>'[5]pro-forma check'!$E$10</f>
        <v>738</v>
      </c>
      <c r="F23" s="196">
        <f>VLOOKUP($I$5,[6]FSM!$E:$N,8,FALSE)</f>
        <v>85.999999999999943</v>
      </c>
      <c r="G23" s="36">
        <f>'[6]pro-forma check'!$E$10</f>
        <v>986.2</v>
      </c>
      <c r="H23" s="22">
        <f>VLOOKUP($J$5,'[5]Budget Share'!$D:$Z,N23,FALSE)</f>
        <v>61254.000000000051</v>
      </c>
      <c r="I23" s="23">
        <f>VLOOKUP($I$5,'[6]Budget Share'!$D:$Z,$O23,FALSE)</f>
        <v>84813.199999999953</v>
      </c>
      <c r="J23" s="6">
        <f t="shared" si="2"/>
        <v>23559.199999999903</v>
      </c>
      <c r="K23" s="24">
        <f t="shared" si="3"/>
        <v>38.461488229339935</v>
      </c>
      <c r="L23" s="108"/>
      <c r="M23" s="25"/>
      <c r="N23" s="67">
        <v>6</v>
      </c>
      <c r="O23" s="67">
        <v>6</v>
      </c>
      <c r="P23" s="27">
        <f>F23*G23</f>
        <v>84813.199999999953</v>
      </c>
      <c r="Q23" s="27">
        <f>I23-P23</f>
        <v>0</v>
      </c>
      <c r="S23" s="111"/>
    </row>
    <row r="24" spans="1:21" x14ac:dyDescent="0.3">
      <c r="A24" s="89"/>
      <c r="B24" s="4"/>
      <c r="C24" s="4"/>
      <c r="D24" s="297"/>
      <c r="E24" s="297"/>
      <c r="F24" s="298"/>
      <c r="G24" s="36"/>
      <c r="H24" s="22"/>
      <c r="I24" s="23"/>
      <c r="J24" s="6"/>
      <c r="K24" s="24"/>
      <c r="L24" s="108"/>
      <c r="M24" s="25"/>
      <c r="N24" s="67"/>
      <c r="O24" s="67"/>
      <c r="P24" s="27"/>
      <c r="Q24" s="27"/>
      <c r="S24" s="111"/>
    </row>
    <row r="25" spans="1:21" x14ac:dyDescent="0.3">
      <c r="A25" s="89"/>
      <c r="B25" s="4" t="s">
        <v>170</v>
      </c>
      <c r="C25" s="4" t="s">
        <v>163</v>
      </c>
      <c r="D25" s="129">
        <f>VLOOKUP($J$5,[5]IDACI!$E:$AI,17,FALSE)</f>
        <v>1.0000000000000009</v>
      </c>
      <c r="E25" s="130">
        <f>'[5]pro-forma check'!$E12</f>
        <v>228.1850784428903</v>
      </c>
      <c r="F25" s="196">
        <f>VLOOKUP($I$5,[6]IDACI!$E:$AI,17,FALSE)</f>
        <v>3.9999999999999996</v>
      </c>
      <c r="G25" s="36">
        <f>'[6]pro-forma check'!$E12</f>
        <v>228.87</v>
      </c>
      <c r="H25" s="22">
        <f>VLOOKUP($J$5,'[5]Budget Share'!$D:$Z,N25,FALSE)</f>
        <v>56614.17446218172</v>
      </c>
      <c r="I25" s="23">
        <f>VLOOKUP($I$5,'[6]Budget Share'!$D:$Z,$O25,FALSE)</f>
        <v>59375.760000000068</v>
      </c>
      <c r="J25" s="6">
        <f>I25-H25</f>
        <v>2761.5855378183478</v>
      </c>
      <c r="K25" s="24">
        <f>IF(O25=TRUE,"n/a",IF(H25=0,"n/a",(J25/H25)*100))</f>
        <v>4.8779048075020288</v>
      </c>
      <c r="L25" s="112"/>
      <c r="M25" s="25" t="s">
        <v>170</v>
      </c>
      <c r="N25" s="67">
        <v>7</v>
      </c>
      <c r="O25" s="67">
        <v>7</v>
      </c>
      <c r="P25" s="27">
        <f t="shared" ref="P25:P30" si="4">F25*G25</f>
        <v>915.4799999999999</v>
      </c>
      <c r="Q25" s="27">
        <f t="shared" ref="Q25:Q30" si="5">I25-P25</f>
        <v>58460.280000000064</v>
      </c>
      <c r="S25" s="111"/>
    </row>
    <row r="26" spans="1:21" ht="13" customHeight="1" x14ac:dyDescent="0.3">
      <c r="A26" s="89"/>
      <c r="B26" s="459" t="s">
        <v>169</v>
      </c>
      <c r="C26" s="4" t="s">
        <v>162</v>
      </c>
      <c r="D26" s="129">
        <f>VLOOKUP($J$5,[5]IDACI!$E:$AI,16,FALSE)</f>
        <v>42.999999999999922</v>
      </c>
      <c r="E26" s="130">
        <f>'[5]pro-forma check'!$E13</f>
        <v>276.735095132867</v>
      </c>
      <c r="F26" s="196">
        <f>VLOOKUP($I$5,[6]IDACI!$E:$AI,16,FALSE)</f>
        <v>45.000000000000085</v>
      </c>
      <c r="G26" s="36">
        <f>'[6]pro-forma check'!$E13</f>
        <v>277.56</v>
      </c>
      <c r="H26" s="22"/>
      <c r="I26" s="23"/>
      <c r="J26" s="6"/>
      <c r="K26" s="24"/>
      <c r="L26" s="112"/>
      <c r="M26" s="25"/>
      <c r="N26" s="67"/>
      <c r="O26" s="67"/>
      <c r="P26" s="27">
        <f t="shared" si="4"/>
        <v>12490.200000000024</v>
      </c>
      <c r="Q26" s="27">
        <f t="shared" si="5"/>
        <v>-12490.200000000024</v>
      </c>
      <c r="S26" s="111"/>
    </row>
    <row r="27" spans="1:21" ht="13" customHeight="1" x14ac:dyDescent="0.3">
      <c r="A27" s="89"/>
      <c r="B27" s="459"/>
      <c r="C27" s="4" t="s">
        <v>161</v>
      </c>
      <c r="D27" s="129">
        <f>VLOOKUP($J$5,[5]IDACI!$E:$AI,15,FALSE)</f>
        <v>0</v>
      </c>
      <c r="E27" s="130">
        <f>'[5]pro-forma check'!$E14</f>
        <v>432.09514854079231</v>
      </c>
      <c r="F27" s="196">
        <f>VLOOKUP($I$5,[6]IDACI!$E:$AI,15,FALSE)</f>
        <v>0.99999999999999989</v>
      </c>
      <c r="G27" s="36">
        <f>'[6]pro-forma check'!$E14</f>
        <v>433.39</v>
      </c>
      <c r="H27" s="22"/>
      <c r="I27" s="23"/>
      <c r="J27" s="6"/>
      <c r="K27" s="24"/>
      <c r="L27" s="112"/>
      <c r="M27" s="25"/>
      <c r="N27" s="67"/>
      <c r="O27" s="67"/>
      <c r="P27" s="27">
        <f t="shared" si="4"/>
        <v>433.38999999999993</v>
      </c>
      <c r="Q27" s="27">
        <f t="shared" si="5"/>
        <v>-433.38999999999993</v>
      </c>
      <c r="S27" s="111"/>
    </row>
    <row r="28" spans="1:21" ht="13" customHeight="1" x14ac:dyDescent="0.3">
      <c r="A28" s="89"/>
      <c r="B28" s="459"/>
      <c r="C28" s="4" t="s">
        <v>160</v>
      </c>
      <c r="D28" s="129">
        <f>VLOOKUP($J$5,[5]IDACI!$E:$AI,14,FALSE)</f>
        <v>0</v>
      </c>
      <c r="E28" s="130">
        <f>'[5]pro-forma check'!$E15</f>
        <v>470.93516189277364</v>
      </c>
      <c r="F28" s="196">
        <f>VLOOKUP($I$5,[6]IDACI!$E:$AI,14,FALSE)</f>
        <v>0.99999999999999989</v>
      </c>
      <c r="G28" s="36">
        <f>'[6]pro-forma check'!$E15</f>
        <v>477.34</v>
      </c>
      <c r="H28" s="22"/>
      <c r="I28" s="23"/>
      <c r="J28" s="6"/>
      <c r="K28" s="24"/>
      <c r="L28" s="112"/>
      <c r="M28" s="25"/>
      <c r="N28" s="67"/>
      <c r="O28" s="67"/>
      <c r="P28" s="27">
        <f t="shared" si="4"/>
        <v>477.33999999999992</v>
      </c>
      <c r="Q28" s="27">
        <f t="shared" si="5"/>
        <v>-477.33999999999992</v>
      </c>
      <c r="S28" s="111"/>
    </row>
    <row r="29" spans="1:21" ht="13" customHeight="1" x14ac:dyDescent="0.3">
      <c r="A29" s="89"/>
      <c r="B29" s="459"/>
      <c r="C29" s="4" t="s">
        <v>159</v>
      </c>
      <c r="D29" s="129">
        <f>VLOOKUP($J$5,[5]IDACI!$E:$AI,13,FALSE)</f>
        <v>84.999999999999915</v>
      </c>
      <c r="E29" s="130">
        <f>'[5]pro-forma check'!$E16</f>
        <v>500.06517190675959</v>
      </c>
      <c r="F29" s="196">
        <f>VLOOKUP($I$5,[6]IDACI!$E:$AI,13,FALSE)</f>
        <v>85.000000000000085</v>
      </c>
      <c r="G29" s="36">
        <f>'[6]pro-forma check'!$E16</f>
        <v>506.56</v>
      </c>
      <c r="H29" s="22"/>
      <c r="I29" s="23"/>
      <c r="J29" s="6"/>
      <c r="K29" s="24"/>
      <c r="L29" s="112"/>
      <c r="M29" s="25"/>
      <c r="N29" s="67"/>
      <c r="O29" s="67"/>
      <c r="P29" s="27">
        <f t="shared" si="4"/>
        <v>43057.600000000042</v>
      </c>
      <c r="Q29" s="27">
        <f t="shared" si="5"/>
        <v>-43057.600000000042</v>
      </c>
      <c r="S29" s="111"/>
    </row>
    <row r="30" spans="1:21" ht="13" customHeight="1" x14ac:dyDescent="0.3">
      <c r="A30" s="89"/>
      <c r="B30" s="459"/>
      <c r="C30" s="4" t="s">
        <v>158</v>
      </c>
      <c r="D30" s="129">
        <f>VLOOKUP($J$5,[5]IDACI!$E:$AI,12,FALSE)</f>
        <v>2.9999999999999969</v>
      </c>
      <c r="E30" s="130">
        <f>'[5]pro-forma check'!$E17</f>
        <v>660.28022698368261</v>
      </c>
      <c r="F30" s="196">
        <f>VLOOKUP($I$5,[6]IDACI!$E:$AI,12,FALSE)</f>
        <v>2.9999999999999996</v>
      </c>
      <c r="G30" s="36">
        <f>'[6]pro-forma check'!$E17</f>
        <v>667.25</v>
      </c>
      <c r="H30" s="22"/>
      <c r="I30" s="23"/>
      <c r="J30" s="6"/>
      <c r="K30" s="24"/>
      <c r="L30" s="113"/>
      <c r="M30" s="25"/>
      <c r="N30" s="67"/>
      <c r="O30" s="67"/>
      <c r="P30" s="27">
        <f t="shared" si="4"/>
        <v>2001.7499999999998</v>
      </c>
      <c r="Q30" s="27">
        <f t="shared" si="5"/>
        <v>-2001.7499999999998</v>
      </c>
      <c r="R30" s="136">
        <f>SUM(Q22:Q30)</f>
        <v>0</v>
      </c>
      <c r="S30" s="111"/>
    </row>
    <row r="31" spans="1:21" s="19" customFormat="1" x14ac:dyDescent="0.3">
      <c r="A31" s="92"/>
      <c r="B31" s="4"/>
      <c r="C31" s="4"/>
      <c r="D31" s="280"/>
      <c r="E31" s="31"/>
      <c r="F31" s="278"/>
      <c r="G31" s="299"/>
      <c r="H31" s="22"/>
      <c r="I31" s="23"/>
      <c r="J31" s="6"/>
      <c r="K31" s="24"/>
      <c r="L31" s="114"/>
      <c r="M31" s="25"/>
      <c r="N31" s="67"/>
      <c r="O31" s="67"/>
      <c r="P31" s="27"/>
      <c r="Q31" s="27"/>
      <c r="S31" s="111"/>
    </row>
    <row r="32" spans="1:21" s="35" customFormat="1" x14ac:dyDescent="0.3">
      <c r="A32" s="50"/>
      <c r="B32" s="4" t="s">
        <v>42</v>
      </c>
      <c r="C32" s="4" t="s">
        <v>123</v>
      </c>
      <c r="D32" s="129">
        <f>VLOOKUP($J5,[5]Attain!$E:$AA,22,FALSE)</f>
        <v>51.555353351531707</v>
      </c>
      <c r="E32" s="130">
        <f>'[5]pro-forma check'!$E$27</f>
        <v>1170</v>
      </c>
      <c r="F32" s="196">
        <f>VLOOKUP(I5,[6]Attain!$E:$AA,22,FALSE)</f>
        <v>52.426785714285714</v>
      </c>
      <c r="G32" s="26">
        <f>'[6]pro-forma check'!$E$26</f>
        <v>1175</v>
      </c>
      <c r="H32" s="22">
        <f>VLOOKUP($J$5,'[5]Budget Share'!$D:$Z,N32,FALSE)</f>
        <v>60319.763421292097</v>
      </c>
      <c r="I32" s="23">
        <f>VLOOKUP($I$5,'[6]Budget Share'!$D:$Z,$O32,FALSE)</f>
        <v>61601.473214285717</v>
      </c>
      <c r="J32" s="6">
        <f>I32-H32</f>
        <v>1281.7097929936208</v>
      </c>
      <c r="K32" s="24">
        <f>IF(O32=TRUE,"n/a",IF(H32=0,"n/a",(J32/H32)*100))</f>
        <v>2.1248587864009987</v>
      </c>
      <c r="L32" s="108"/>
      <c r="M32" s="25" t="s">
        <v>42</v>
      </c>
      <c r="N32" s="67">
        <v>8</v>
      </c>
      <c r="O32" s="67">
        <v>8</v>
      </c>
      <c r="P32" s="27">
        <f>F32*G32</f>
        <v>61601.473214285717</v>
      </c>
      <c r="Q32" s="27">
        <f>I32-P32</f>
        <v>0</v>
      </c>
      <c r="S32" s="111"/>
    </row>
    <row r="33" spans="1:19" s="35" customFormat="1" x14ac:dyDescent="0.3">
      <c r="A33" s="50"/>
      <c r="B33" s="4"/>
      <c r="C33" s="4"/>
      <c r="D33" s="300"/>
      <c r="E33" s="300"/>
      <c r="F33" s="326"/>
      <c r="G33" s="301"/>
      <c r="H33" s="22"/>
      <c r="I33" s="23"/>
      <c r="J33" s="6"/>
      <c r="K33" s="24"/>
      <c r="L33" s="108"/>
      <c r="M33" s="25"/>
      <c r="N33" s="67"/>
      <c r="O33" s="67"/>
      <c r="P33" s="27"/>
      <c r="Q33" s="27"/>
      <c r="S33" s="111"/>
    </row>
    <row r="34" spans="1:19" s="35" customFormat="1" x14ac:dyDescent="0.3">
      <c r="A34" s="50"/>
      <c r="B34" s="4" t="s">
        <v>43</v>
      </c>
      <c r="C34" s="4" t="s">
        <v>44</v>
      </c>
      <c r="D34" s="302">
        <f>VLOOKUP($J$5,[5]EAL!$D:$J,6,FALSE)</f>
        <v>1.1708860759493667</v>
      </c>
      <c r="E34" s="300">
        <f>'[5]pro-forma check'!$E$29</f>
        <v>590</v>
      </c>
      <c r="F34" s="327">
        <f>VLOOKUP($I$5,[6]EAL!$D:$J,6,FALSE)</f>
        <v>0</v>
      </c>
      <c r="G34" s="36">
        <f>'[6]pro-forma check'!$E$28</f>
        <v>595</v>
      </c>
      <c r="H34" s="22">
        <f>VLOOKUP($J$5,'[5]Budget Share'!$D:$Z,N34,FALSE)</f>
        <v>690.82278481012634</v>
      </c>
      <c r="I34" s="23">
        <f>VLOOKUP($I$5,'[6]Budget Share'!$D:$Z,$O34,FALSE)</f>
        <v>0</v>
      </c>
      <c r="J34" s="6">
        <f>I34-H34</f>
        <v>-690.82278481012634</v>
      </c>
      <c r="K34" s="24">
        <f>IF(O34=TRUE,"n/a",IF(H34=0,"n/a",(J34/H34)*100))</f>
        <v>-100</v>
      </c>
      <c r="L34" s="108"/>
      <c r="M34" s="25" t="s">
        <v>43</v>
      </c>
      <c r="N34" s="67">
        <v>9</v>
      </c>
      <c r="O34" s="67">
        <v>9</v>
      </c>
      <c r="P34" s="27">
        <f>F34*G34</f>
        <v>0</v>
      </c>
      <c r="Q34" s="27">
        <f>I34-P34</f>
        <v>0</v>
      </c>
      <c r="S34" s="111"/>
    </row>
    <row r="35" spans="1:19" s="35" customFormat="1" x14ac:dyDescent="0.3">
      <c r="A35" s="50"/>
      <c r="B35" s="4"/>
      <c r="C35" s="4"/>
      <c r="D35" s="128"/>
      <c r="E35" s="128"/>
      <c r="F35" s="328"/>
      <c r="G35" s="299"/>
      <c r="H35" s="22"/>
      <c r="I35" s="23"/>
      <c r="J35" s="37"/>
      <c r="L35" s="108"/>
      <c r="M35" s="25"/>
      <c r="N35" s="67"/>
      <c r="O35" s="67"/>
      <c r="P35" s="27"/>
      <c r="Q35" s="27"/>
      <c r="S35" s="111"/>
    </row>
    <row r="36" spans="1:19" x14ac:dyDescent="0.3">
      <c r="A36" s="89"/>
      <c r="B36" s="4" t="s">
        <v>99</v>
      </c>
      <c r="C36" s="4" t="s">
        <v>256</v>
      </c>
      <c r="D36" s="303">
        <f>VLOOKUP($J$5,[5]Mobility!$D:$N,7,FALSE)</f>
        <v>0</v>
      </c>
      <c r="E36" s="300">
        <f>'[5]pro-forma check'!$E$24</f>
        <v>960</v>
      </c>
      <c r="F36" s="329">
        <f>VLOOKUP($I$5,[6]Mobility!$D:$N,7,FALSE)</f>
        <v>0</v>
      </c>
      <c r="G36" s="36">
        <f>'[6]pro-forma check'!$E$24</f>
        <v>965</v>
      </c>
      <c r="H36" s="22">
        <f>VLOOKUP($J$5,'[5]Budget Share'!$D:$Z,N36,FALSE)</f>
        <v>0</v>
      </c>
      <c r="I36" s="23">
        <f>VLOOKUP($I$5,'[6]Budget Share'!$D:$Z,$O36,FALSE)</f>
        <v>0</v>
      </c>
      <c r="J36" s="6">
        <f>I36-H36</f>
        <v>0</v>
      </c>
      <c r="K36" s="24" t="str">
        <f>IF(O36=TRUE,"n/a",IF(H36=0,"n/a",(J36/H36)*100))</f>
        <v>n/a</v>
      </c>
      <c r="L36" s="108"/>
      <c r="M36" s="25" t="s">
        <v>41</v>
      </c>
      <c r="N36" s="67">
        <v>12</v>
      </c>
      <c r="O36" s="67">
        <v>12</v>
      </c>
      <c r="P36" s="27">
        <f>F36*G36</f>
        <v>0</v>
      </c>
      <c r="Q36" s="27">
        <f>I36-P36</f>
        <v>0</v>
      </c>
      <c r="S36" s="111"/>
    </row>
    <row r="37" spans="1:19" x14ac:dyDescent="0.3">
      <c r="A37" s="89"/>
      <c r="B37" s="4"/>
      <c r="C37" s="4"/>
      <c r="D37" s="4"/>
      <c r="E37" s="4"/>
      <c r="F37" s="4"/>
      <c r="G37" s="34"/>
      <c r="H37" s="22"/>
      <c r="I37" s="23"/>
      <c r="J37" s="6"/>
      <c r="K37" s="24"/>
      <c r="L37" s="33"/>
      <c r="M37" s="25"/>
      <c r="N37" s="67"/>
      <c r="O37" s="67"/>
      <c r="P37" s="27"/>
      <c r="Q37" s="27"/>
      <c r="S37" s="111"/>
    </row>
    <row r="38" spans="1:19" x14ac:dyDescent="0.3">
      <c r="A38" s="89"/>
      <c r="B38" s="4" t="s">
        <v>45</v>
      </c>
      <c r="C38" s="4"/>
      <c r="D38" s="4"/>
      <c r="E38" s="4"/>
      <c r="F38" s="4"/>
      <c r="G38" s="34"/>
      <c r="H38" s="22">
        <f>VLOOKUP($J$5,'[5]Budget Share'!$D:$Z,N38,FALSE)</f>
        <v>134400</v>
      </c>
      <c r="I38" s="23">
        <f>VLOOKUP($I$5,'[6]Budget Share'!$D:$Z,$O38,FALSE)</f>
        <v>147100</v>
      </c>
      <c r="J38" s="6">
        <f t="shared" ref="J38:J44" si="6">I38-H38</f>
        <v>12700</v>
      </c>
      <c r="K38" s="24">
        <f>IF(O38=TRUE,"n/a",IF(H38=0,"n/a",(J38/H38)*100))</f>
        <v>9.449404761904761</v>
      </c>
      <c r="L38" s="33"/>
      <c r="M38" s="25" t="s">
        <v>45</v>
      </c>
      <c r="N38" s="67">
        <v>11</v>
      </c>
      <c r="O38" s="67">
        <v>11</v>
      </c>
      <c r="P38" s="27">
        <f>I38</f>
        <v>147100</v>
      </c>
      <c r="Q38" s="27">
        <f>I38-P38</f>
        <v>0</v>
      </c>
      <c r="S38" s="111"/>
    </row>
    <row r="39" spans="1:19" x14ac:dyDescent="0.3">
      <c r="A39" s="89"/>
      <c r="B39" s="4"/>
      <c r="C39" s="4"/>
      <c r="D39" s="4"/>
      <c r="E39" s="4"/>
      <c r="F39" s="4"/>
      <c r="G39" s="34"/>
      <c r="H39" s="22"/>
      <c r="I39" s="23"/>
      <c r="J39" s="6"/>
      <c r="K39" s="24"/>
      <c r="L39" s="33"/>
      <c r="M39" s="25"/>
      <c r="N39" s="67"/>
      <c r="O39" s="67"/>
      <c r="P39" s="27"/>
      <c r="Q39" s="27"/>
      <c r="S39" s="111"/>
    </row>
    <row r="40" spans="1:19" x14ac:dyDescent="0.3">
      <c r="A40" s="89"/>
      <c r="B40" s="4" t="s">
        <v>288</v>
      </c>
      <c r="C40" s="4"/>
      <c r="D40" s="4"/>
      <c r="E40" s="4"/>
      <c r="F40" s="4"/>
      <c r="G40" s="34"/>
      <c r="H40" s="22">
        <f>VLOOKUP($J$5,'[5]Budget Share'!$D:$Z,N40,FALSE)</f>
        <v>0</v>
      </c>
      <c r="I40" s="23">
        <f>VLOOKUP($I$5,'[6]Budget Share'!$D:$Z,$O40,FALSE)</f>
        <v>0</v>
      </c>
      <c r="J40" s="6">
        <f t="shared" si="6"/>
        <v>0</v>
      </c>
      <c r="K40" s="24" t="str">
        <f>IF(O40=TRUE,"n/a",IF(H40=0,"n/a",(J40/H40)*100))</f>
        <v>n/a</v>
      </c>
      <c r="L40" s="33"/>
      <c r="M40" s="25" t="s">
        <v>46</v>
      </c>
      <c r="N40" s="67">
        <v>20</v>
      </c>
      <c r="O40" s="67">
        <v>20</v>
      </c>
      <c r="P40" s="27">
        <f>F40*G40</f>
        <v>0</v>
      </c>
      <c r="Q40" s="27">
        <f>I40-P40</f>
        <v>0</v>
      </c>
      <c r="S40" s="111"/>
    </row>
    <row r="41" spans="1:19" s="176" customFormat="1" x14ac:dyDescent="0.3">
      <c r="A41" s="288"/>
      <c r="B41" s="128" t="s">
        <v>289</v>
      </c>
      <c r="C41" s="128"/>
      <c r="D41" s="128"/>
      <c r="E41" s="128"/>
      <c r="F41" s="128"/>
      <c r="G41" s="289"/>
      <c r="H41" s="22">
        <f>VLOOKUP($J$5,'[5]Budget Share'!$D:$Z,N41,FALSE)</f>
        <v>19200</v>
      </c>
      <c r="I41" s="23">
        <f>VLOOKUP($I$5,'[6]Budget Share'!$D:$Z,$O41,FALSE)</f>
        <v>18712</v>
      </c>
      <c r="J41" s="180">
        <f>I41-H41</f>
        <v>-488</v>
      </c>
      <c r="K41" s="181">
        <f>IF(O41=TRUE,"n/a",IF(H41=0,"n/a",(J41/H41)*100))</f>
        <v>-2.5416666666666665</v>
      </c>
      <c r="L41" s="27"/>
      <c r="M41" s="290" t="s">
        <v>47</v>
      </c>
      <c r="N41" s="67">
        <v>22</v>
      </c>
      <c r="O41" s="67">
        <v>22</v>
      </c>
      <c r="P41" s="27">
        <f>I41</f>
        <v>18712</v>
      </c>
      <c r="Q41" s="27">
        <f>I41-P41</f>
        <v>0</v>
      </c>
      <c r="S41" s="291"/>
    </row>
    <row r="42" spans="1:19" x14ac:dyDescent="0.3">
      <c r="A42" s="89"/>
      <c r="B42" s="4" t="s">
        <v>290</v>
      </c>
      <c r="C42" s="4"/>
      <c r="D42" s="4"/>
      <c r="E42" s="4"/>
      <c r="F42" s="4"/>
      <c r="G42" s="34"/>
      <c r="H42" s="22">
        <f>VLOOKUP($J$5,'[5]Budget Share'!$D:$Z,N42,FALSE)</f>
        <v>0</v>
      </c>
      <c r="I42" s="23">
        <f>VLOOKUP($I$5,'[6]Budget Share'!$D:$Z,$O42,FALSE)</f>
        <v>0</v>
      </c>
      <c r="J42" s="6">
        <f>I42-H42</f>
        <v>0</v>
      </c>
      <c r="K42" s="24" t="str">
        <f>IF(O42=TRUE,"n/a",IF(H42=0,"n/a",(J42/H42)*100))</f>
        <v>n/a</v>
      </c>
      <c r="L42" s="33"/>
      <c r="M42" s="25" t="s">
        <v>267</v>
      </c>
      <c r="N42" s="67">
        <v>21</v>
      </c>
      <c r="O42" s="67">
        <v>21</v>
      </c>
      <c r="P42" s="27">
        <f>I42</f>
        <v>0</v>
      </c>
      <c r="Q42" s="27">
        <f>I42-P42</f>
        <v>0</v>
      </c>
      <c r="S42" s="111"/>
    </row>
    <row r="43" spans="1:19" x14ac:dyDescent="0.3">
      <c r="A43" s="89"/>
      <c r="B43" s="4"/>
      <c r="C43" s="4"/>
      <c r="D43" s="4"/>
      <c r="E43" s="4"/>
      <c r="F43" s="4"/>
      <c r="G43" s="34"/>
      <c r="H43" s="22"/>
      <c r="I43" s="23"/>
      <c r="J43" s="6"/>
      <c r="K43" s="24"/>
      <c r="L43" s="33"/>
      <c r="M43" s="25"/>
      <c r="N43" s="67"/>
      <c r="O43" s="67"/>
      <c r="P43" s="27"/>
      <c r="Q43" s="27"/>
      <c r="S43" s="111"/>
    </row>
    <row r="44" spans="1:19" x14ac:dyDescent="0.3">
      <c r="A44" s="89"/>
      <c r="B44" s="4" t="s">
        <v>67</v>
      </c>
      <c r="C44" s="4"/>
      <c r="D44" s="4"/>
      <c r="E44" s="4"/>
      <c r="F44" s="4"/>
      <c r="G44" s="34"/>
      <c r="H44" s="22">
        <f>VLOOKUP($J$5,'[5]Budget Share'!$D:$Z,N44,FALSE)</f>
        <v>0</v>
      </c>
      <c r="I44" s="23">
        <f>VLOOKUP($I$5,'[6]Budget Share'!$D:$Z,$O44,FALSE)</f>
        <v>0</v>
      </c>
      <c r="J44" s="6">
        <f t="shared" si="6"/>
        <v>0</v>
      </c>
      <c r="K44" s="24" t="str">
        <f>IF(O44=TRUE,"n/a",IF(H44=0,"n/a",(J44/H44)*100))</f>
        <v>n/a</v>
      </c>
      <c r="L44" s="33"/>
      <c r="M44" s="25" t="s">
        <v>48</v>
      </c>
      <c r="N44" s="67">
        <v>19</v>
      </c>
      <c r="O44" s="67">
        <v>19</v>
      </c>
      <c r="P44" s="27">
        <f>F44*G44</f>
        <v>0</v>
      </c>
      <c r="Q44" s="27">
        <f>I44-P44</f>
        <v>0</v>
      </c>
      <c r="S44" s="111"/>
    </row>
    <row r="45" spans="1:19" x14ac:dyDescent="0.3">
      <c r="A45" s="89"/>
      <c r="B45" s="4"/>
      <c r="C45" s="4"/>
      <c r="D45" s="4"/>
      <c r="E45" s="4"/>
      <c r="F45" s="4"/>
      <c r="G45" s="34"/>
      <c r="H45" s="22"/>
      <c r="I45" s="23"/>
      <c r="J45" s="6"/>
      <c r="K45" s="24"/>
      <c r="L45" s="33"/>
      <c r="M45" s="25"/>
      <c r="N45" s="67"/>
      <c r="O45" s="67"/>
      <c r="P45" s="27"/>
      <c r="Q45" s="27"/>
      <c r="S45" s="111"/>
    </row>
    <row r="46" spans="1:19" x14ac:dyDescent="0.3">
      <c r="A46" s="89"/>
      <c r="B46" s="4" t="s">
        <v>49</v>
      </c>
      <c r="C46" s="4"/>
      <c r="D46" s="4"/>
      <c r="E46" s="4"/>
      <c r="F46" s="78" t="s">
        <v>167</v>
      </c>
      <c r="G46" s="81">
        <f>[6]MFG!$X$5/100</f>
        <v>1.7100000000000001E-2</v>
      </c>
      <c r="H46" s="22">
        <f>VLOOKUP($J$5,'[5]Budget Share'!$D:$Z,N46,FALSE)</f>
        <v>0</v>
      </c>
      <c r="I46" s="23">
        <f>VLOOKUP($I$5,'[6]Budget Share'!$D:$Z,$O46,FALSE)</f>
        <v>0</v>
      </c>
      <c r="J46" s="6">
        <f>I46-H46</f>
        <v>0</v>
      </c>
      <c r="K46" s="24" t="str">
        <f>IF(O46=TRUE,"n/a",IF(H46=0,"n/a",(J46/H46)*100))</f>
        <v>n/a</v>
      </c>
      <c r="L46" s="33"/>
      <c r="M46" s="25" t="s">
        <v>49</v>
      </c>
      <c r="N46" s="67">
        <v>16</v>
      </c>
      <c r="O46" s="67">
        <v>16</v>
      </c>
      <c r="P46" s="27"/>
      <c r="Q46" s="27"/>
      <c r="S46" s="111"/>
    </row>
    <row r="47" spans="1:19" x14ac:dyDescent="0.3">
      <c r="A47" s="50"/>
      <c r="B47" s="4" t="s">
        <v>100</v>
      </c>
      <c r="C47" s="4"/>
      <c r="D47" s="4"/>
      <c r="E47" s="4"/>
      <c r="F47" s="78" t="s">
        <v>171</v>
      </c>
      <c r="G47" s="194">
        <f>[6]MFG!$Q$1</f>
        <v>-5.0000000000000001E-3</v>
      </c>
      <c r="H47" s="22">
        <f>VLOOKUP($J$5,'[5]Budget Share'!$D:$Z,N47,FALSE)</f>
        <v>0</v>
      </c>
      <c r="I47" s="23">
        <f>VLOOKUP($I$5,'[6]Budget Share'!$D:$Z,$O47,FALSE)</f>
        <v>0</v>
      </c>
      <c r="J47" s="6">
        <f>I47-H47</f>
        <v>0</v>
      </c>
      <c r="K47" s="24" t="str">
        <f>IF(O47=TRUE,"n/a",IF(H47=0,"n/a",(J47/H47)*100))</f>
        <v>n/a</v>
      </c>
      <c r="L47" s="33"/>
      <c r="M47" s="25" t="s">
        <v>50</v>
      </c>
      <c r="N47" s="67">
        <v>18</v>
      </c>
      <c r="O47" s="67">
        <v>18</v>
      </c>
      <c r="P47" s="27"/>
      <c r="Q47" s="27"/>
      <c r="S47" s="111"/>
    </row>
    <row r="48" spans="1:19" ht="13.5" thickBot="1" x14ac:dyDescent="0.35">
      <c r="A48" s="50"/>
      <c r="B48" s="4"/>
      <c r="C48" s="4"/>
      <c r="D48" s="4"/>
      <c r="E48" s="4"/>
      <c r="F48" s="4"/>
      <c r="G48" s="34"/>
      <c r="H48" s="22"/>
      <c r="I48" s="23"/>
      <c r="J48" s="6"/>
      <c r="K48" s="24"/>
      <c r="L48" s="33"/>
      <c r="M48" s="25"/>
      <c r="N48" s="25"/>
      <c r="O48" s="25"/>
      <c r="P48" s="25"/>
      <c r="S48" s="111"/>
    </row>
    <row r="49" spans="1:19" s="19" customFormat="1" ht="14.5" thickBot="1" x14ac:dyDescent="0.35">
      <c r="A49" s="50">
        <v>100101</v>
      </c>
      <c r="B49" s="1" t="s">
        <v>52</v>
      </c>
      <c r="C49" s="1"/>
      <c r="D49" s="1"/>
      <c r="E49" s="1"/>
      <c r="F49" s="1"/>
      <c r="G49" s="3"/>
      <c r="H49" s="131">
        <f>SUM(H16:H47)-H19-H20</f>
        <v>1031751.760668284</v>
      </c>
      <c r="I49" s="131">
        <f>SUM(I16:I47)-I19-I20</f>
        <v>1129768.8332142856</v>
      </c>
      <c r="J49" s="131">
        <f>SUM(J16:J47)-J19-J20</f>
        <v>98017.072546001669</v>
      </c>
      <c r="K49" s="132">
        <f>IF(O49=TRUE,"n/a",IF(H49=0,"n/a",(J49/H49)*100))</f>
        <v>9.5000635116449192</v>
      </c>
      <c r="L49" s="33"/>
      <c r="M49" s="9"/>
      <c r="S49" s="111"/>
    </row>
    <row r="50" spans="1:19" s="76" customFormat="1" ht="15.5" x14ac:dyDescent="0.3">
      <c r="A50" s="93"/>
      <c r="B50" s="128" t="s">
        <v>10</v>
      </c>
      <c r="C50" s="74"/>
      <c r="D50" s="74"/>
      <c r="E50" s="74"/>
      <c r="F50" s="74"/>
      <c r="G50" s="75"/>
      <c r="H50" s="176">
        <f>H49/H10</f>
        <v>5577.0365441528866</v>
      </c>
      <c r="I50" s="176">
        <f>I49/I10</f>
        <v>6041.5445626432384</v>
      </c>
      <c r="J50" s="176">
        <f>I50-H50</f>
        <v>464.50801849035179</v>
      </c>
      <c r="K50" s="243">
        <f>J50/H50*100</f>
        <v>8.3289398377235724</v>
      </c>
      <c r="L50" s="27"/>
      <c r="M50" s="77"/>
    </row>
    <row r="51" spans="1:19" s="76" customFormat="1" ht="8.5" customHeight="1" x14ac:dyDescent="0.3">
      <c r="A51" s="93"/>
      <c r="B51" s="128"/>
      <c r="C51" s="74"/>
      <c r="D51" s="74"/>
      <c r="E51" s="74"/>
      <c r="F51" s="74"/>
      <c r="G51" s="84"/>
      <c r="H51" s="176"/>
      <c r="I51" s="176"/>
      <c r="J51" s="176"/>
      <c r="K51" s="243"/>
      <c r="L51" s="27"/>
      <c r="M51" s="77"/>
    </row>
    <row r="52" spans="1:19" ht="14" x14ac:dyDescent="0.25">
      <c r="A52" s="89"/>
      <c r="B52" s="117" t="s">
        <v>331</v>
      </c>
      <c r="C52" s="2"/>
      <c r="D52" s="2"/>
      <c r="E52" s="2"/>
      <c r="F52" s="2"/>
      <c r="G52" s="279"/>
      <c r="H52" s="9">
        <f>VLOOKUP($I$5,'[6]Grants Summary'!$E:$I,3,FALSE)</f>
        <v>17963</v>
      </c>
      <c r="I52" s="332"/>
      <c r="J52" s="6">
        <f>I52-H52</f>
        <v>-17963</v>
      </c>
      <c r="K52" s="24">
        <f>IF(O52=TRUE,"n/a",IF(H52=0,"n/a",(J52/H52)*100))</f>
        <v>-100</v>
      </c>
      <c r="L52" s="33"/>
      <c r="M52" s="9"/>
      <c r="N52" s="63"/>
    </row>
    <row r="53" spans="1:19" ht="14" x14ac:dyDescent="0.25">
      <c r="A53" s="89"/>
      <c r="B53" s="117" t="s">
        <v>330</v>
      </c>
      <c r="C53" s="2"/>
      <c r="D53" s="2"/>
      <c r="E53" s="2"/>
      <c r="F53" s="2"/>
      <c r="G53" s="279"/>
      <c r="H53" s="9">
        <f>VLOOKUP($I$5,'[6]Grants Summary'!$E:$I,4,FALSE)</f>
        <v>21810</v>
      </c>
      <c r="I53" s="332"/>
      <c r="J53" s="6">
        <f t="shared" ref="J53:J54" si="7">I53-H53</f>
        <v>-21810</v>
      </c>
      <c r="K53" s="24">
        <f>IF(O53=TRUE,"n/a",IF(H53=0,"n/a",(J53/H53)*100))</f>
        <v>-100</v>
      </c>
      <c r="L53" s="33"/>
      <c r="M53" s="9"/>
      <c r="N53" s="63"/>
    </row>
    <row r="54" spans="1:19" ht="14" x14ac:dyDescent="0.25">
      <c r="A54" s="89"/>
      <c r="B54" s="117" t="s">
        <v>329</v>
      </c>
      <c r="C54" s="2"/>
      <c r="D54" s="2"/>
      <c r="E54" s="2"/>
      <c r="F54" s="2"/>
      <c r="G54" s="279"/>
      <c r="H54" s="9">
        <f>VLOOKUP($I$5,'[6]Grants Summary'!$E:$I,5,FALSE)</f>
        <v>22490</v>
      </c>
      <c r="I54" s="332"/>
      <c r="J54" s="6">
        <f t="shared" si="7"/>
        <v>-22490</v>
      </c>
      <c r="K54" s="24">
        <f>IF(O54=TRUE,"n/a",IF(H54=0,"n/a",(J54/H54)*100))</f>
        <v>-100</v>
      </c>
      <c r="L54" s="33"/>
      <c r="M54" s="9"/>
      <c r="N54" s="63"/>
    </row>
    <row r="55" spans="1:19" ht="17" customHeight="1" thickBot="1" x14ac:dyDescent="0.35">
      <c r="A55" s="50"/>
      <c r="B55" s="4"/>
      <c r="C55" s="4"/>
      <c r="D55" s="4"/>
      <c r="E55" s="4"/>
      <c r="F55" s="4"/>
      <c r="G55" s="34"/>
      <c r="H55" s="22"/>
      <c r="I55" s="23"/>
      <c r="J55" s="6"/>
      <c r="K55" s="24"/>
      <c r="L55" s="33"/>
      <c r="M55" s="35"/>
      <c r="N55" s="25"/>
      <c r="O55" s="25"/>
      <c r="P55" s="25"/>
      <c r="S55" s="111"/>
    </row>
    <row r="56" spans="1:19" s="143" customFormat="1" ht="16" thickBot="1" x14ac:dyDescent="0.4">
      <c r="A56" s="172"/>
      <c r="B56" s="186" t="s">
        <v>257</v>
      </c>
      <c r="C56" s="170"/>
      <c r="D56" s="170"/>
      <c r="E56" s="170"/>
      <c r="F56" s="170"/>
      <c r="G56" s="171" t="s">
        <v>63</v>
      </c>
      <c r="H56" s="168">
        <f>SUM(H49:H55)-H50</f>
        <v>1094014.7606682838</v>
      </c>
      <c r="I56" s="168">
        <f>SUM(I49:I55)-I50</f>
        <v>1129768.8332142856</v>
      </c>
      <c r="J56" s="168">
        <f>SUM(J49:J55)-J50</f>
        <v>35754.072546001669</v>
      </c>
      <c r="K56" s="169">
        <f>IF(O56=TRUE,"n/a",IF(H56=0,"n/a",(J56/H56)*100))</f>
        <v>3.2681526640610534</v>
      </c>
      <c r="L56" s="142"/>
      <c r="S56" s="144"/>
    </row>
    <row r="57" spans="1:19" ht="12.5" x14ac:dyDescent="0.25">
      <c r="A57" s="133"/>
      <c r="B57" s="134"/>
      <c r="C57" s="17"/>
      <c r="D57" s="17"/>
      <c r="E57" s="17"/>
      <c r="F57" s="17"/>
      <c r="G57" s="21"/>
      <c r="H57" s="247">
        <f>VLOOKUP($J$5,'[6]Schls Forum'!$C:$N,11,FALSE)-H56</f>
        <v>0</v>
      </c>
      <c r="I57" s="247">
        <f>VLOOKUP(I5,'[6]Budget Share'!$D:$Z,23,FALSE)+I54+I52-I56</f>
        <v>0</v>
      </c>
      <c r="J57" s="193">
        <f>I57-H57</f>
        <v>0</v>
      </c>
      <c r="K57" s="35"/>
      <c r="L57" s="115"/>
      <c r="M57" s="9"/>
      <c r="N57" s="67">
        <v>23</v>
      </c>
      <c r="O57" s="67">
        <v>23</v>
      </c>
      <c r="P57" s="25"/>
    </row>
    <row r="58" spans="1:19" x14ac:dyDescent="0.3">
      <c r="A58" s="50"/>
      <c r="B58" s="4"/>
      <c r="C58" s="4"/>
      <c r="D58" s="4"/>
      <c r="E58" s="4"/>
      <c r="F58" s="283" t="s">
        <v>125</v>
      </c>
      <c r="G58" s="284" t="s">
        <v>264</v>
      </c>
      <c r="H58" s="237" t="s">
        <v>126</v>
      </c>
      <c r="I58" s="238" t="s">
        <v>263</v>
      </c>
      <c r="J58" s="6"/>
      <c r="K58" s="24"/>
      <c r="L58" s="33"/>
      <c r="M58" s="35"/>
      <c r="N58" s="64"/>
      <c r="O58" s="38"/>
      <c r="P58" s="38"/>
    </row>
    <row r="59" spans="1:19" x14ac:dyDescent="0.3">
      <c r="A59" s="50"/>
      <c r="B59" s="4"/>
      <c r="C59" s="4"/>
      <c r="D59" s="4"/>
      <c r="E59" s="4"/>
      <c r="F59" s="40" t="s">
        <v>332</v>
      </c>
      <c r="G59" s="40" t="s">
        <v>333</v>
      </c>
      <c r="H59" s="407">
        <f>F61</f>
        <v>0</v>
      </c>
      <c r="I59" s="408">
        <f>F61</f>
        <v>0</v>
      </c>
      <c r="J59" s="6"/>
      <c r="K59" s="24"/>
      <c r="L59" s="33"/>
      <c r="M59" s="35"/>
      <c r="N59" s="64"/>
      <c r="O59" s="25"/>
      <c r="P59" s="25"/>
    </row>
    <row r="60" spans="1:19" s="27" customFormat="1" ht="10" x14ac:dyDescent="0.2">
      <c r="A60" s="239"/>
      <c r="B60" s="177"/>
      <c r="C60" s="68"/>
      <c r="D60" s="68"/>
      <c r="E60" s="68"/>
      <c r="F60" s="69"/>
      <c r="G60" s="69"/>
      <c r="M60" s="70"/>
      <c r="N60" s="71"/>
      <c r="O60" s="72"/>
      <c r="P60" s="72"/>
    </row>
    <row r="61" spans="1:19" s="35" customFormat="1" ht="12.5" x14ac:dyDescent="0.25">
      <c r="A61" s="50">
        <v>100143</v>
      </c>
      <c r="B61" s="4" t="s">
        <v>291</v>
      </c>
      <c r="C61" s="4"/>
      <c r="D61" s="4"/>
      <c r="E61" s="4"/>
      <c r="F61" s="408">
        <f>IFERROR(VLOOKUP($I$5,'IR 25-26'!D:M,3,FALSE),0)</f>
        <v>0</v>
      </c>
      <c r="G61" s="408">
        <f>F61</f>
        <v>0</v>
      </c>
      <c r="H61" s="304">
        <f>IFERROR(H59*'IR 24-25'!U2,0)</f>
        <v>0</v>
      </c>
      <c r="I61" s="73">
        <f>I59*'IR 25-26'!H1</f>
        <v>0</v>
      </c>
      <c r="J61" s="6">
        <f>I61-H61</f>
        <v>0</v>
      </c>
      <c r="K61" s="24" t="str">
        <f>IF(O61=TRUE,"n/a",IF(H61=0,"n/a",(J61/H61)*100))</f>
        <v>n/a</v>
      </c>
      <c r="L61" s="115"/>
      <c r="M61" s="9"/>
      <c r="N61" s="63"/>
    </row>
    <row r="62" spans="1:19" ht="12.5" x14ac:dyDescent="0.25">
      <c r="A62" s="50">
        <v>100101</v>
      </c>
      <c r="B62" s="177" t="s">
        <v>292</v>
      </c>
      <c r="G62" s="41"/>
      <c r="H62" s="240">
        <f>IFERROR(VLOOKUP(I5,'IR 24-25'!D:V,19,FALSE)-H61,0)</f>
        <v>0</v>
      </c>
      <c r="I62" s="240">
        <f>I9*I50</f>
        <v>0</v>
      </c>
      <c r="J62" s="241">
        <f>I62-H62</f>
        <v>0</v>
      </c>
      <c r="K62" s="242" t="str">
        <f>IF(O60=TRUE,"n/a",IF(H62=0,"n/a",(J62/H62)*100))</f>
        <v>n/a</v>
      </c>
      <c r="L62" s="33"/>
      <c r="M62" s="9"/>
      <c r="N62" s="63"/>
    </row>
    <row r="63" spans="1:19" thickBot="1" x14ac:dyDescent="0.3">
      <c r="A63" s="50"/>
      <c r="B63" s="85"/>
      <c r="C63" s="4"/>
      <c r="D63" s="4"/>
      <c r="E63" s="4"/>
      <c r="F63" s="4"/>
      <c r="G63" s="190">
        <f>(H56)/H10</f>
        <v>5913.5933009096425</v>
      </c>
      <c r="H63" s="37"/>
      <c r="I63" s="73"/>
      <c r="J63" s="37"/>
      <c r="K63" s="35"/>
      <c r="L63" s="33"/>
      <c r="M63" s="9"/>
      <c r="N63" s="63"/>
    </row>
    <row r="64" spans="1:19" ht="14.5" thickBot="1" x14ac:dyDescent="0.35">
      <c r="A64" s="89"/>
      <c r="B64" s="1" t="s">
        <v>66</v>
      </c>
      <c r="C64" s="1"/>
      <c r="D64" s="1"/>
      <c r="E64" s="1"/>
      <c r="F64" s="1"/>
      <c r="G64" s="1" t="s">
        <v>64</v>
      </c>
      <c r="H64" s="131">
        <f>SUM(H61)</f>
        <v>0</v>
      </c>
      <c r="I64" s="131">
        <f>SUM(I61)</f>
        <v>0</v>
      </c>
      <c r="J64" s="131">
        <f>I64-H64</f>
        <v>0</v>
      </c>
      <c r="K64" s="132" t="str">
        <f>IF(O64=TRUE,"n/a",IF(H64=0,"n/a",(J64/H64)*100))</f>
        <v>n/a</v>
      </c>
      <c r="L64" s="33"/>
      <c r="M64" s="9"/>
      <c r="N64" s="63"/>
    </row>
    <row r="65" spans="1:14" ht="14" x14ac:dyDescent="0.3">
      <c r="A65" s="89"/>
      <c r="B65" s="86"/>
      <c r="C65" s="2"/>
      <c r="D65" s="2"/>
      <c r="E65" s="2"/>
      <c r="F65" s="2"/>
      <c r="G65" s="2"/>
      <c r="H65" s="42"/>
      <c r="I65" s="43"/>
      <c r="J65" s="43"/>
      <c r="K65" s="44"/>
      <c r="L65" s="33"/>
      <c r="M65" s="9"/>
      <c r="N65" s="63"/>
    </row>
    <row r="66" spans="1:14" ht="13.5" thickBot="1" x14ac:dyDescent="0.35">
      <c r="A66" s="50">
        <v>100333</v>
      </c>
      <c r="B66" s="4" t="s">
        <v>268</v>
      </c>
      <c r="C66" s="4"/>
      <c r="D66" s="4"/>
      <c r="E66" s="4"/>
      <c r="F66" s="4"/>
      <c r="G66" s="85"/>
      <c r="H66" s="305">
        <f>VLOOKUP($I5,'[6]Schls Forum'!$C:$U,18,FALSE)</f>
        <v>130450</v>
      </c>
      <c r="I66" s="305">
        <f>VLOOKUP($I5,'[6]Schls Forum'!$C:$U,19,FALSE)</f>
        <v>131860.27027027027</v>
      </c>
      <c r="J66" s="292">
        <f>I66-H66</f>
        <v>1410.2702702702663</v>
      </c>
      <c r="K66" s="24">
        <f>IF(O66=TRUE,"n/a",IF(H66=0,"n/a",(J66/H66)*100))</f>
        <v>1.081081081081078</v>
      </c>
      <c r="L66" s="33"/>
      <c r="M66" s="9"/>
      <c r="N66" s="63"/>
    </row>
    <row r="67" spans="1:14" ht="14.5" thickBot="1" x14ac:dyDescent="0.35">
      <c r="A67" s="50"/>
      <c r="B67" s="87" t="s">
        <v>278</v>
      </c>
      <c r="C67" s="1"/>
      <c r="D67" s="1"/>
      <c r="E67" s="1"/>
      <c r="F67" s="1"/>
      <c r="G67" s="1" t="s">
        <v>65</v>
      </c>
      <c r="H67" s="307">
        <f>SUM(H66:H66)</f>
        <v>130450</v>
      </c>
      <c r="I67" s="195">
        <f>SUM(I66:I66)</f>
        <v>131860.27027027027</v>
      </c>
      <c r="J67" s="195">
        <f>SUM(J66:J66)</f>
        <v>1410.2702702702663</v>
      </c>
      <c r="K67" s="132">
        <f>IF(O67=TRUE,"n/a",IF(H67=0,"n/a",(J67/H67)*100))</f>
        <v>1.081081081081078</v>
      </c>
      <c r="L67" s="33"/>
      <c r="M67" s="19"/>
      <c r="N67" s="65"/>
    </row>
    <row r="68" spans="1:14" ht="6" customHeight="1" thickBot="1" x14ac:dyDescent="0.35">
      <c r="A68" s="50"/>
      <c r="B68" s="83"/>
      <c r="C68" s="2"/>
      <c r="D68" s="2"/>
      <c r="E68" s="2"/>
      <c r="F68" s="2"/>
      <c r="G68" s="2"/>
      <c r="H68" s="47"/>
      <c r="I68" s="47"/>
      <c r="J68" s="43"/>
      <c r="K68" s="49"/>
      <c r="L68" s="33"/>
      <c r="M68" s="19"/>
      <c r="N68" s="65"/>
    </row>
    <row r="69" spans="1:14" ht="18.5" thickBot="1" x14ac:dyDescent="0.4">
      <c r="A69" s="89"/>
      <c r="B69" s="163" t="s">
        <v>115</v>
      </c>
      <c r="C69" s="164"/>
      <c r="D69" s="164"/>
      <c r="E69" s="164"/>
      <c r="F69" s="164"/>
      <c r="G69" s="165"/>
      <c r="H69" s="166">
        <f>H67+H64+H56</f>
        <v>1224464.7606682838</v>
      </c>
      <c r="I69" s="167">
        <f>I67+I64+I56</f>
        <v>1261629.1034845558</v>
      </c>
      <c r="J69" s="168">
        <f>J67+J64+J56</f>
        <v>37164.342816271936</v>
      </c>
      <c r="K69" s="169">
        <f>IF(O69=TRUE,"n/a",IF(H69=0,"n/a",(J69/H69)*100))</f>
        <v>3.035150051683686</v>
      </c>
      <c r="L69" s="33"/>
      <c r="M69" s="9"/>
      <c r="N69" s="66"/>
    </row>
    <row r="70" spans="1:14" ht="6.75" customHeight="1" thickBot="1" x14ac:dyDescent="0.35">
      <c r="A70" s="89"/>
      <c r="B70" s="45"/>
      <c r="C70" s="2"/>
      <c r="D70" s="2"/>
      <c r="E70" s="2"/>
      <c r="F70" s="2"/>
      <c r="G70" s="2"/>
      <c r="H70" s="195"/>
      <c r="I70" s="195"/>
      <c r="J70" s="195"/>
      <c r="K70" s="46"/>
      <c r="L70" s="33"/>
      <c r="M70" s="9"/>
      <c r="N70" s="66"/>
    </row>
    <row r="71" spans="1:14" ht="16" thickBot="1" x14ac:dyDescent="0.35">
      <c r="A71" s="89"/>
      <c r="B71" s="135" t="s">
        <v>60</v>
      </c>
      <c r="C71" s="1"/>
      <c r="D71" s="1"/>
      <c r="E71" s="1"/>
      <c r="F71" s="1"/>
      <c r="G71" s="1"/>
      <c r="H71" s="195">
        <f>(H16*4%)+((H22+H23)*50%)+(H25*50%)+H32</f>
        <v>164062.15065238299</v>
      </c>
      <c r="I71" s="195">
        <f>(I16*4%)+((I22+I23)*50%)+(I25*50%)+I32</f>
        <v>181860.2132142857</v>
      </c>
      <c r="J71" s="131">
        <f>I71-H71</f>
        <v>17798.062561902712</v>
      </c>
      <c r="K71" s="158">
        <f>(J71/H71)*100</f>
        <v>10.848365994917058</v>
      </c>
      <c r="L71" s="136"/>
      <c r="M71" s="9"/>
      <c r="N71" s="137"/>
    </row>
    <row r="72" spans="1:14" x14ac:dyDescent="0.3">
      <c r="A72" s="89"/>
      <c r="B72" s="138"/>
      <c r="C72" s="17"/>
      <c r="D72" s="17"/>
      <c r="E72" s="17"/>
      <c r="F72" s="17"/>
      <c r="G72" s="17"/>
      <c r="I72" s="10"/>
      <c r="K72" s="9"/>
      <c r="L72" s="136"/>
      <c r="M72" s="138"/>
      <c r="N72" s="139"/>
    </row>
    <row r="73" spans="1:14" s="143" customFormat="1" ht="15.5" x14ac:dyDescent="0.35">
      <c r="A73" s="141"/>
      <c r="B73" s="160" t="s">
        <v>10</v>
      </c>
      <c r="C73" s="161"/>
      <c r="D73" s="161"/>
      <c r="E73" s="161"/>
      <c r="F73" s="161"/>
      <c r="G73" s="162"/>
      <c r="H73" s="187">
        <f>H69/H10</f>
        <v>6618.7284360447775</v>
      </c>
      <c r="I73" s="188">
        <f>I69/I10</f>
        <v>6746.6796977783733</v>
      </c>
      <c r="J73" s="188">
        <f>I73-H73</f>
        <v>127.95126173359586</v>
      </c>
      <c r="K73" s="189">
        <f>J73/H73*100</f>
        <v>1.9331698372271795</v>
      </c>
      <c r="N73" s="157"/>
    </row>
    <row r="74" spans="1:14" s="143" customFormat="1" ht="15.5" x14ac:dyDescent="0.35">
      <c r="A74" s="141"/>
      <c r="B74" s="152" t="s">
        <v>293</v>
      </c>
      <c r="C74" s="153"/>
      <c r="D74" s="153"/>
      <c r="E74" s="153"/>
      <c r="F74" s="153"/>
      <c r="G74" s="153"/>
      <c r="H74" s="154">
        <f>(H56-H52-I38-H41-H44)/H10</f>
        <v>4917.5770846934256</v>
      </c>
      <c r="I74" s="154">
        <f>(I56-I52-I38-I41-I44)/I10</f>
        <v>5154.8493754774627</v>
      </c>
      <c r="J74" s="155">
        <f>I74-H74</f>
        <v>237.27229078403707</v>
      </c>
      <c r="K74" s="156">
        <f>(J74/H74)*100</f>
        <v>4.8249836595866853</v>
      </c>
      <c r="N74" s="157"/>
    </row>
    <row r="75" spans="1:14" ht="15.5" hidden="1" x14ac:dyDescent="0.3">
      <c r="A75" s="89"/>
      <c r="B75" s="140" t="s">
        <v>118</v>
      </c>
      <c r="C75" s="116"/>
      <c r="D75" s="116"/>
      <c r="E75" s="116"/>
      <c r="F75" s="116"/>
      <c r="G75" s="116"/>
      <c r="H75" s="10">
        <f>(H69-H41-H44)/H10</f>
        <v>6514.9446522609933</v>
      </c>
      <c r="I75" s="10">
        <f>(I69-I41-I44)/I10</f>
        <v>6646.6155266553787</v>
      </c>
      <c r="J75" s="10">
        <f>I75-H75</f>
        <v>131.67087439438546</v>
      </c>
      <c r="K75" s="46">
        <f>J75/H75*100</f>
        <v>2.0210589870274562</v>
      </c>
      <c r="L75" s="136"/>
      <c r="M75" s="19"/>
      <c r="N75" s="20"/>
    </row>
    <row r="76" spans="1:14" hidden="1" x14ac:dyDescent="0.3">
      <c r="A76" s="89"/>
      <c r="B76" s="140" t="s">
        <v>258</v>
      </c>
      <c r="C76" s="17"/>
      <c r="D76" s="17"/>
      <c r="E76" s="17"/>
      <c r="F76" s="17"/>
      <c r="G76" s="17"/>
      <c r="H76" s="10">
        <f>(H56-H41-H44-H66)/H10</f>
        <v>5104.6743819907233</v>
      </c>
      <c r="I76" s="10">
        <f>(I56-I41-I44-I66)/I10</f>
        <v>5236.3452563851088</v>
      </c>
      <c r="J76" s="10">
        <f>I76-H76</f>
        <v>131.67087439438546</v>
      </c>
      <c r="K76" s="46">
        <f>J76/H76*100</f>
        <v>2.5794176972172784</v>
      </c>
      <c r="L76" s="136"/>
      <c r="M76" s="19"/>
      <c r="N76" s="20"/>
    </row>
    <row r="77" spans="1:14" ht="13.5" thickBot="1" x14ac:dyDescent="0.35">
      <c r="A77" s="89"/>
      <c r="B77" s="140"/>
      <c r="C77" s="17"/>
      <c r="D77" s="17"/>
      <c r="E77" s="17"/>
      <c r="F77" s="17"/>
      <c r="G77" s="17"/>
      <c r="H77" s="9"/>
      <c r="I77" s="10"/>
      <c r="J77" s="10"/>
      <c r="K77" s="46"/>
      <c r="L77" s="136"/>
      <c r="M77" s="9"/>
      <c r="N77" s="137"/>
    </row>
    <row r="78" spans="1:14" s="19" customFormat="1" ht="14.5" thickBot="1" x14ac:dyDescent="0.35">
      <c r="A78" s="92"/>
      <c r="B78" s="1" t="s">
        <v>53</v>
      </c>
      <c r="C78" s="1"/>
      <c r="D78" s="1"/>
      <c r="E78" s="1"/>
      <c r="F78" s="1"/>
      <c r="G78" s="3"/>
      <c r="H78" s="131">
        <f>H56</f>
        <v>1094014.7606682838</v>
      </c>
      <c r="I78" s="131">
        <f>I56</f>
        <v>1129768.8332142856</v>
      </c>
      <c r="J78" s="131">
        <f>I78-H78</f>
        <v>35754.072546001757</v>
      </c>
      <c r="K78" s="158">
        <f>IF(O78=TRUE,"n/a",IF(H78=0,"n/a",(J78/H78)*100))</f>
        <v>3.268152664061061</v>
      </c>
      <c r="L78" s="136"/>
      <c r="M78" s="9"/>
      <c r="N78" s="10"/>
    </row>
    <row r="79" spans="1:14" s="19" customFormat="1" ht="14.5" thickBot="1" x14ac:dyDescent="0.35">
      <c r="A79" s="92"/>
      <c r="B79" s="1" t="s">
        <v>54</v>
      </c>
      <c r="C79" s="1"/>
      <c r="D79" s="1"/>
      <c r="E79" s="1"/>
      <c r="F79" s="1"/>
      <c r="G79" s="3"/>
      <c r="H79" s="131">
        <f>-VLOOKUP($J5,'[5]Add Deleg'!$C:$H,6,FALSE)</f>
        <v>-5180</v>
      </c>
      <c r="I79" s="131">
        <f>-VLOOKUP($I5,'[6]Add Deleg'!$C:$H,6,FALSE)</f>
        <v>-5236</v>
      </c>
      <c r="J79" s="131">
        <f>I79-H79</f>
        <v>-56</v>
      </c>
      <c r="K79" s="158">
        <f>IF(O79=TRUE,"n/a",IF(H79=0,"n/a",(J79/H79)*100))</f>
        <v>1.0810810810810811</v>
      </c>
      <c r="L79" s="33"/>
      <c r="M79" s="9"/>
      <c r="N79" s="61"/>
    </row>
    <row r="80" spans="1:14" s="19" customFormat="1" ht="14.5" thickBot="1" x14ac:dyDescent="0.35">
      <c r="A80" s="94"/>
      <c r="B80" s="1" t="s">
        <v>55</v>
      </c>
      <c r="C80" s="1"/>
      <c r="D80" s="1"/>
      <c r="E80" s="1"/>
      <c r="F80" s="1"/>
      <c r="G80" s="3"/>
      <c r="H80" s="245">
        <f>SUM(H78:H79)</f>
        <v>1088834.7606682838</v>
      </c>
      <c r="I80" s="245">
        <f>SUM(I78:I79)</f>
        <v>1124532.8332142856</v>
      </c>
      <c r="J80" s="245">
        <f>SUM(J78:J79)</f>
        <v>35698.072546001757</v>
      </c>
      <c r="K80" s="246">
        <f>IF(O80=TRUE,"n/a",IF(H80=0,"n/a",(J80/H80)*100))</f>
        <v>3.278557393234919</v>
      </c>
      <c r="L80" s="33"/>
      <c r="M80" s="9"/>
      <c r="N80" s="61"/>
    </row>
    <row r="81" spans="1:13" s="19" customFormat="1" ht="14" x14ac:dyDescent="0.3">
      <c r="A81" s="39"/>
      <c r="B81" s="2"/>
      <c r="C81" s="2"/>
      <c r="D81" s="2"/>
      <c r="E81" s="2"/>
      <c r="F81" s="2"/>
      <c r="G81" s="48"/>
      <c r="H81" s="43"/>
      <c r="I81" s="43"/>
      <c r="J81" s="49"/>
      <c r="K81" s="33"/>
      <c r="L81" s="9"/>
      <c r="M81" s="61"/>
    </row>
    <row r="82" spans="1:13" s="10" customFormat="1" ht="14" hidden="1" outlineLevel="1" x14ac:dyDescent="0.3">
      <c r="A82" s="285"/>
      <c r="B82" s="2" t="s">
        <v>93</v>
      </c>
      <c r="C82" s="286" t="s">
        <v>94</v>
      </c>
      <c r="D82" s="2" t="s">
        <v>95</v>
      </c>
      <c r="E82" s="2" t="s">
        <v>96</v>
      </c>
      <c r="F82" s="2" t="s">
        <v>97</v>
      </c>
      <c r="G82" s="2" t="s">
        <v>98</v>
      </c>
      <c r="K82" s="119"/>
      <c r="M82" s="61"/>
    </row>
    <row r="83" spans="1:13" hidden="1" outlineLevel="1" x14ac:dyDescent="0.3">
      <c r="A83" s="7">
        <v>1</v>
      </c>
      <c r="B83" s="98" t="str">
        <f>'Schools List 2526'!E8</f>
        <v>Angram Bank Primary School</v>
      </c>
      <c r="C83" s="97">
        <v>1</v>
      </c>
      <c r="D83" s="99" t="str">
        <f t="shared" ref="D83:D113" si="8">IF(G83=0,7&amp;E83,6&amp;E83)</f>
        <v>72342</v>
      </c>
      <c r="E83" s="100">
        <f>'Schools List 2526'!D8</f>
        <v>2342</v>
      </c>
      <c r="F83" s="100">
        <f>'Schools List 2526'!C8</f>
        <v>0</v>
      </c>
      <c r="G83" s="101">
        <f>'Schools List 2526'!G8</f>
        <v>0</v>
      </c>
      <c r="H83" s="9"/>
    </row>
    <row r="84" spans="1:13" ht="14.4" hidden="1" customHeight="1" outlineLevel="1" x14ac:dyDescent="0.3">
      <c r="A84" s="7">
        <v>2</v>
      </c>
      <c r="B84" s="98" t="str">
        <f>'Schools List 2526'!E10</f>
        <v>Arbourthorne Community Primary School</v>
      </c>
      <c r="C84" s="97">
        <v>2</v>
      </c>
      <c r="D84" s="99" t="str">
        <f t="shared" si="8"/>
        <v>73429</v>
      </c>
      <c r="E84" s="100">
        <f>'Schools List 2526'!D10</f>
        <v>3429</v>
      </c>
      <c r="F84" s="100">
        <f>'Schools List 2526'!C10</f>
        <v>0</v>
      </c>
      <c r="G84" s="101">
        <f>'Schools List 2526'!G10</f>
        <v>0</v>
      </c>
      <c r="H84" s="9"/>
      <c r="L84" s="118"/>
    </row>
    <row r="85" spans="1:13" hidden="1" outlineLevel="1" x14ac:dyDescent="0.3">
      <c r="A85" s="7">
        <v>3</v>
      </c>
      <c r="B85" s="98" t="str">
        <f>'Schools List 2526'!E11</f>
        <v>Athelstan Primary School</v>
      </c>
      <c r="C85" s="97">
        <v>3</v>
      </c>
      <c r="D85" s="99" t="str">
        <f t="shared" si="8"/>
        <v>72340</v>
      </c>
      <c r="E85" s="100">
        <f>'Schools List 2526'!D11</f>
        <v>2340</v>
      </c>
      <c r="F85" s="100">
        <f>'Schools List 2526'!C11</f>
        <v>0</v>
      </c>
      <c r="G85" s="101">
        <f>'Schools List 2526'!G11</f>
        <v>0</v>
      </c>
      <c r="H85" s="9"/>
    </row>
    <row r="86" spans="1:13" ht="13" hidden="1" customHeight="1" outlineLevel="1" x14ac:dyDescent="0.25">
      <c r="A86" s="7">
        <v>4</v>
      </c>
      <c r="B86" s="98" t="str">
        <f>'Schools List 2526'!E12</f>
        <v>Ballifield Primary School</v>
      </c>
      <c r="C86" s="97">
        <v>4</v>
      </c>
      <c r="D86" s="99" t="str">
        <f t="shared" si="8"/>
        <v>72281</v>
      </c>
      <c r="E86" s="100">
        <f>'Schools List 2526'!D12</f>
        <v>2281</v>
      </c>
      <c r="F86" s="100">
        <f>'Schools List 2526'!C12</f>
        <v>0</v>
      </c>
      <c r="G86" s="101">
        <f>'Schools List 2526'!G12</f>
        <v>0</v>
      </c>
      <c r="H86" s="9"/>
      <c r="M86" s="9"/>
    </row>
    <row r="87" spans="1:13" ht="13" hidden="1" customHeight="1" outlineLevel="1" x14ac:dyDescent="0.25">
      <c r="A87" s="7">
        <v>5</v>
      </c>
      <c r="B87" s="98" t="str">
        <f>'Schools List 2526'!E15</f>
        <v>Beighton Nursery Infant School</v>
      </c>
      <c r="C87" s="97">
        <v>5</v>
      </c>
      <c r="D87" s="99" t="str">
        <f t="shared" si="8"/>
        <v>72241</v>
      </c>
      <c r="E87" s="100">
        <f>'Schools List 2526'!D15</f>
        <v>2241</v>
      </c>
      <c r="F87" s="100">
        <f>'Schools List 2526'!C15</f>
        <v>0</v>
      </c>
      <c r="G87" s="101">
        <f>'Schools List 2526'!G15</f>
        <v>0</v>
      </c>
      <c r="H87" s="9"/>
      <c r="M87" s="9"/>
    </row>
    <row r="88" spans="1:13" ht="13" hidden="1" customHeight="1" outlineLevel="1" x14ac:dyDescent="0.25">
      <c r="A88" s="7">
        <v>6</v>
      </c>
      <c r="B88" s="98" t="str">
        <f>'Schools List 2526'!E19</f>
        <v>Bradway Primary School</v>
      </c>
      <c r="C88" s="97">
        <v>6</v>
      </c>
      <c r="D88" s="99" t="str">
        <f t="shared" si="8"/>
        <v>72233</v>
      </c>
      <c r="E88" s="100">
        <f>'Schools List 2526'!D19</f>
        <v>2233</v>
      </c>
      <c r="F88" s="100">
        <f>'Schools List 2526'!C19</f>
        <v>0</v>
      </c>
      <c r="G88" s="101">
        <f>'Schools List 2526'!G19</f>
        <v>0</v>
      </c>
      <c r="H88" s="9"/>
      <c r="M88" s="9"/>
    </row>
    <row r="89" spans="1:13" ht="13" hidden="1" customHeight="1" outlineLevel="1" x14ac:dyDescent="0.25">
      <c r="A89" s="7">
        <v>7</v>
      </c>
      <c r="B89" s="98" t="str">
        <f>'Schools List 2526'!E20</f>
        <v>Brightside Nursery and Infant School</v>
      </c>
      <c r="C89" s="97">
        <v>7</v>
      </c>
      <c r="D89" s="99" t="str">
        <f t="shared" si="8"/>
        <v>72014</v>
      </c>
      <c r="E89" s="100">
        <f>'Schools List 2526'!D20</f>
        <v>2014</v>
      </c>
      <c r="F89" s="100">
        <f>'Schools List 2526'!C20</f>
        <v>0</v>
      </c>
      <c r="G89" s="101">
        <f>'Schools List 2526'!G20</f>
        <v>0</v>
      </c>
      <c r="H89" s="9"/>
      <c r="M89" s="9"/>
    </row>
    <row r="90" spans="1:13" ht="13" hidden="1" customHeight="1" outlineLevel="1" x14ac:dyDescent="0.25">
      <c r="A90" s="7">
        <v>8</v>
      </c>
      <c r="B90" s="98" t="str">
        <f>'Schools List 2526'!E22</f>
        <v>Broomhill Infant School</v>
      </c>
      <c r="C90" s="97">
        <v>8</v>
      </c>
      <c r="D90" s="99" t="str">
        <f t="shared" si="8"/>
        <v>75204</v>
      </c>
      <c r="E90" s="100">
        <f>'Schools List 2526'!D22</f>
        <v>5204</v>
      </c>
      <c r="F90" s="100">
        <f>'Schools List 2526'!C22</f>
        <v>0</v>
      </c>
      <c r="G90" s="101">
        <f>'Schools List 2526'!G22</f>
        <v>0</v>
      </c>
      <c r="H90" s="9"/>
      <c r="M90" s="9"/>
    </row>
    <row r="91" spans="1:13" ht="13" hidden="1" customHeight="1" outlineLevel="1" x14ac:dyDescent="0.25">
      <c r="A91" s="7">
        <v>9</v>
      </c>
      <c r="B91" s="98" t="str">
        <f>'Schools List 2526'!E23</f>
        <v>Brunswick Community Primary School</v>
      </c>
      <c r="C91" s="97">
        <v>9</v>
      </c>
      <c r="D91" s="99" t="str">
        <f t="shared" si="8"/>
        <v>72325</v>
      </c>
      <c r="E91" s="100">
        <f>'Schools List 2526'!D23</f>
        <v>2325</v>
      </c>
      <c r="F91" s="100">
        <f>'Schools List 2526'!C23</f>
        <v>0</v>
      </c>
      <c r="G91" s="101">
        <f>'Schools List 2526'!G23</f>
        <v>0</v>
      </c>
      <c r="H91" s="9"/>
      <c r="M91" s="9"/>
    </row>
    <row r="92" spans="1:13" ht="12.5" hidden="1" outlineLevel="1" x14ac:dyDescent="0.25">
      <c r="A92" s="7">
        <v>10</v>
      </c>
      <c r="B92" s="98" t="str">
        <f>'Schools List 2526'!E25</f>
        <v>Carfield Primary School</v>
      </c>
      <c r="C92" s="97">
        <v>10</v>
      </c>
      <c r="D92" s="99" t="str">
        <f t="shared" si="8"/>
        <v>72344</v>
      </c>
      <c r="E92" s="100">
        <f>'Schools List 2526'!D25</f>
        <v>2344</v>
      </c>
      <c r="F92" s="100">
        <f>'Schools List 2526'!C25</f>
        <v>0</v>
      </c>
      <c r="G92" s="101">
        <f>'Schools List 2526'!G25</f>
        <v>0</v>
      </c>
      <c r="H92" s="9"/>
      <c r="M92" s="9"/>
    </row>
    <row r="93" spans="1:13" ht="12.5" hidden="1" outlineLevel="1" x14ac:dyDescent="0.25">
      <c r="A93" s="7">
        <v>11</v>
      </c>
      <c r="B93" s="98" t="str">
        <f>'Schools List 2526'!E26</f>
        <v>Carter Knowle Junior School</v>
      </c>
      <c r="C93" s="97">
        <v>11</v>
      </c>
      <c r="D93" s="99" t="str">
        <f t="shared" si="8"/>
        <v>72023</v>
      </c>
      <c r="E93" s="100">
        <f>'Schools List 2526'!D26</f>
        <v>2023</v>
      </c>
      <c r="F93" s="100">
        <f>'Schools List 2526'!C26</f>
        <v>0</v>
      </c>
      <c r="G93" s="101">
        <f>'Schools List 2526'!G26</f>
        <v>0</v>
      </c>
      <c r="H93" s="9"/>
      <c r="M93" s="9"/>
    </row>
    <row r="94" spans="1:13" ht="12.5" hidden="1" outlineLevel="1" x14ac:dyDescent="0.25">
      <c r="A94" s="7">
        <v>12</v>
      </c>
      <c r="B94" s="98" t="str">
        <f>'Schools List 2526'!E29</f>
        <v>Coit Primary School</v>
      </c>
      <c r="C94" s="97">
        <v>12</v>
      </c>
      <c r="D94" s="99" t="str">
        <f t="shared" si="8"/>
        <v>72312</v>
      </c>
      <c r="E94" s="100">
        <f>'Schools List 2526'!D29</f>
        <v>2312</v>
      </c>
      <c r="F94" s="100">
        <f>'Schools List 2526'!C29</f>
        <v>0</v>
      </c>
      <c r="G94" s="101">
        <f>'Schools List 2526'!G29</f>
        <v>0</v>
      </c>
      <c r="H94" s="9"/>
      <c r="M94" s="9"/>
    </row>
    <row r="95" spans="1:13" ht="12.5" hidden="1" outlineLevel="1" x14ac:dyDescent="0.25">
      <c r="A95" s="7">
        <v>13</v>
      </c>
      <c r="B95" s="98" t="str">
        <f>'Schools List 2526'!E31</f>
        <v>Deepcar St John's Church of England Junior School</v>
      </c>
      <c r="C95" s="97">
        <v>13</v>
      </c>
      <c r="D95" s="99" t="str">
        <f t="shared" si="8"/>
        <v>73422</v>
      </c>
      <c r="E95" s="100">
        <f>'Schools List 2526'!D31</f>
        <v>3422</v>
      </c>
      <c r="F95" s="100">
        <f>'Schools List 2526'!C31</f>
        <v>0</v>
      </c>
      <c r="G95" s="101">
        <f>'Schools List 2526'!G31</f>
        <v>0</v>
      </c>
      <c r="H95" s="9"/>
      <c r="M95" s="9"/>
    </row>
    <row r="96" spans="1:13" ht="12.5" hidden="1" outlineLevel="1" x14ac:dyDescent="0.25">
      <c r="A96" s="7">
        <v>14</v>
      </c>
      <c r="B96" s="98" t="str">
        <f>'Schools List 2526'!E33</f>
        <v>Dobcroft Junior School</v>
      </c>
      <c r="C96" s="97">
        <v>14</v>
      </c>
      <c r="D96" s="99" t="str">
        <f t="shared" si="8"/>
        <v>72239</v>
      </c>
      <c r="E96" s="100">
        <f>'Schools List 2526'!D33</f>
        <v>2239</v>
      </c>
      <c r="F96" s="100">
        <f>'Schools List 2526'!C33</f>
        <v>0</v>
      </c>
      <c r="G96" s="101">
        <f>'Schools List 2526'!G33</f>
        <v>0</v>
      </c>
      <c r="H96" s="9"/>
      <c r="M96" s="9"/>
    </row>
    <row r="97" spans="1:13" ht="12.5" hidden="1" outlineLevel="1" x14ac:dyDescent="0.25">
      <c r="A97" s="7">
        <v>15</v>
      </c>
      <c r="B97" s="98" t="str">
        <f>'Schools List 2526'!E34</f>
        <v>Dore Primary School</v>
      </c>
      <c r="C97" s="97">
        <v>15</v>
      </c>
      <c r="D97" s="99" t="str">
        <f t="shared" si="8"/>
        <v>72364</v>
      </c>
      <c r="E97" s="100">
        <f>'Schools List 2526'!D34</f>
        <v>2364</v>
      </c>
      <c r="F97" s="100">
        <f>'Schools List 2526'!C34</f>
        <v>0</v>
      </c>
      <c r="G97" s="101">
        <f>'Schools List 2526'!G34</f>
        <v>0</v>
      </c>
      <c r="H97" s="9"/>
      <c r="M97" s="9"/>
    </row>
    <row r="98" spans="1:13" ht="12.5" hidden="1" outlineLevel="1" x14ac:dyDescent="0.25">
      <c r="A98" s="7">
        <v>16</v>
      </c>
      <c r="B98" s="98" t="str">
        <f>'Schools List 2526'!E36</f>
        <v>Ecclesall Primary School</v>
      </c>
      <c r="C98" s="97">
        <v>16</v>
      </c>
      <c r="D98" s="99" t="str">
        <f t="shared" si="8"/>
        <v>72206</v>
      </c>
      <c r="E98" s="100">
        <f>'Schools List 2526'!D36</f>
        <v>2206</v>
      </c>
      <c r="F98" s="100">
        <f>'Schools List 2526'!C36</f>
        <v>0</v>
      </c>
      <c r="G98" s="101">
        <f>'Schools List 2526'!G36</f>
        <v>0</v>
      </c>
      <c r="H98" s="9"/>
      <c r="M98" s="9"/>
    </row>
    <row r="99" spans="1:13" ht="12.5" hidden="1" outlineLevel="1" x14ac:dyDescent="0.25">
      <c r="A99" s="7">
        <v>17</v>
      </c>
      <c r="B99" s="98" t="str">
        <f>'Schools List 2526'!E37</f>
        <v>Ecclesfield Primary School</v>
      </c>
      <c r="C99" s="97">
        <v>17</v>
      </c>
      <c r="D99" s="99" t="str">
        <f t="shared" si="8"/>
        <v>72080</v>
      </c>
      <c r="E99" s="100">
        <f>'Schools List 2526'!D37</f>
        <v>2080</v>
      </c>
      <c r="F99" s="100">
        <f>'Schools List 2526'!C37</f>
        <v>0</v>
      </c>
      <c r="G99" s="101">
        <f>'Schools List 2526'!G37</f>
        <v>0</v>
      </c>
      <c r="H99" s="9"/>
      <c r="M99" s="9"/>
    </row>
    <row r="100" spans="1:13" ht="12.5" hidden="1" outlineLevel="1" x14ac:dyDescent="0.25">
      <c r="A100" s="7">
        <v>18</v>
      </c>
      <c r="B100" s="98" t="s">
        <v>140</v>
      </c>
      <c r="C100" s="97">
        <v>18</v>
      </c>
      <c r="D100" s="99">
        <v>72356</v>
      </c>
      <c r="E100" s="100">
        <v>2356</v>
      </c>
      <c r="F100" s="100">
        <v>0</v>
      </c>
      <c r="G100" s="101">
        <v>0</v>
      </c>
      <c r="H100" s="9"/>
      <c r="M100" s="9"/>
    </row>
    <row r="101" spans="1:13" ht="12.5" hidden="1" outlineLevel="1" x14ac:dyDescent="0.25">
      <c r="A101" s="7">
        <v>19</v>
      </c>
      <c r="B101" s="98" t="str">
        <f>'Schools List 2526'!E46</f>
        <v>Halfway Junior School</v>
      </c>
      <c r="C101" s="97">
        <v>19</v>
      </c>
      <c r="D101" s="99" t="str">
        <f t="shared" si="8"/>
        <v>72279</v>
      </c>
      <c r="E101" s="100">
        <f>'Schools List 2526'!D46</f>
        <v>2279</v>
      </c>
      <c r="F101" s="100">
        <f>'Schools List 2526'!C46</f>
        <v>0</v>
      </c>
      <c r="G101" s="101">
        <f>'Schools List 2526'!G46</f>
        <v>0</v>
      </c>
      <c r="H101" s="9"/>
      <c r="K101" s="119"/>
      <c r="M101" s="9"/>
    </row>
    <row r="102" spans="1:13" ht="12.5" hidden="1" outlineLevel="1" x14ac:dyDescent="0.25">
      <c r="A102" s="7">
        <v>20</v>
      </c>
      <c r="B102" s="98" t="str">
        <f>'Schools List 2526'!E47</f>
        <v>Halfway Nursery Infant School</v>
      </c>
      <c r="C102" s="97">
        <v>20</v>
      </c>
      <c r="D102" s="99" t="str">
        <f t="shared" si="8"/>
        <v>72252</v>
      </c>
      <c r="E102" s="100">
        <f>'Schools List 2526'!D47</f>
        <v>2252</v>
      </c>
      <c r="F102" s="100">
        <f>'Schools List 2526'!C47</f>
        <v>0</v>
      </c>
      <c r="G102" s="101">
        <f>'Schools List 2526'!G47</f>
        <v>0</v>
      </c>
      <c r="H102" s="9"/>
      <c r="M102" s="9"/>
    </row>
    <row r="103" spans="1:13" ht="12.5" hidden="1" customHeight="1" outlineLevel="1" x14ac:dyDescent="0.3">
      <c r="A103" s="7">
        <v>21</v>
      </c>
      <c r="B103" s="98" t="str">
        <f>'Schools List 2526'!E51</f>
        <v>High Green Primary School</v>
      </c>
      <c r="C103" s="97">
        <v>21</v>
      </c>
      <c r="D103" s="99" t="str">
        <f t="shared" si="8"/>
        <v>72297</v>
      </c>
      <c r="E103" s="100">
        <f>'Schools List 2526'!D51</f>
        <v>2297</v>
      </c>
      <c r="F103" s="100">
        <f>'Schools List 2526'!C51</f>
        <v>0</v>
      </c>
      <c r="G103" s="101">
        <f>'Schools List 2526'!G51</f>
        <v>0</v>
      </c>
      <c r="H103" s="9"/>
    </row>
    <row r="104" spans="1:13" ht="12.5" hidden="1" customHeight="1" outlineLevel="1" x14ac:dyDescent="0.3">
      <c r="A104" s="7">
        <v>22</v>
      </c>
      <c r="B104" s="98" t="str">
        <f>'Schools List 2526'!E55</f>
        <v>Holt House Infant School</v>
      </c>
      <c r="C104" s="97">
        <v>22</v>
      </c>
      <c r="D104" s="99" t="str">
        <f t="shared" si="8"/>
        <v>72213</v>
      </c>
      <c r="E104" s="100">
        <f>'Schools List 2526'!D55</f>
        <v>2213</v>
      </c>
      <c r="F104" s="100">
        <f>'Schools List 2526'!C55</f>
        <v>0</v>
      </c>
      <c r="G104" s="101">
        <f>'Schools List 2526'!G55</f>
        <v>0</v>
      </c>
      <c r="H104" s="9"/>
    </row>
    <row r="105" spans="1:13" ht="12.5" hidden="1" customHeight="1" outlineLevel="1" x14ac:dyDescent="0.3">
      <c r="A105" s="7">
        <v>23</v>
      </c>
      <c r="B105" s="98" t="str">
        <f>'Schools List 2526'!E57</f>
        <v>Hunter's Bar Infant School</v>
      </c>
      <c r="C105" s="97">
        <v>23</v>
      </c>
      <c r="D105" s="99" t="str">
        <f t="shared" si="8"/>
        <v>72060</v>
      </c>
      <c r="E105" s="100">
        <f>'Schools List 2526'!D57</f>
        <v>2060</v>
      </c>
      <c r="F105" s="100">
        <f>'Schools List 2526'!C57</f>
        <v>0</v>
      </c>
      <c r="G105" s="101">
        <f>'Schools List 2526'!G57</f>
        <v>0</v>
      </c>
      <c r="H105" s="9"/>
    </row>
    <row r="106" spans="1:13" ht="12.5" hidden="1" customHeight="1" outlineLevel="1" x14ac:dyDescent="0.3">
      <c r="A106" s="7">
        <v>24</v>
      </c>
      <c r="B106" s="98" t="str">
        <f>'Schools List 2526'!E58</f>
        <v>Hunter's Bar Junior School</v>
      </c>
      <c r="C106" s="97">
        <v>24</v>
      </c>
      <c r="D106" s="99" t="str">
        <f t="shared" si="8"/>
        <v>72058</v>
      </c>
      <c r="E106" s="100">
        <f>'Schools List 2526'!D58</f>
        <v>2058</v>
      </c>
      <c r="F106" s="100">
        <f>'Schools List 2526'!C58</f>
        <v>0</v>
      </c>
      <c r="G106" s="101">
        <f>'Schools List 2526'!G58</f>
        <v>0</v>
      </c>
      <c r="H106" s="9"/>
    </row>
    <row r="107" spans="1:13" ht="12.5" hidden="1" customHeight="1" outlineLevel="1" x14ac:dyDescent="0.3">
      <c r="A107" s="7">
        <v>25</v>
      </c>
      <c r="B107" s="98" t="str">
        <f>'Schools List 2526'!E59</f>
        <v>Intake Primary School</v>
      </c>
      <c r="C107" s="97">
        <v>25</v>
      </c>
      <c r="D107" s="99" t="str">
        <f t="shared" si="8"/>
        <v>72063</v>
      </c>
      <c r="E107" s="100">
        <f>'Schools List 2526'!D59</f>
        <v>2063</v>
      </c>
      <c r="F107" s="100">
        <f>'Schools List 2526'!C59</f>
        <v>0</v>
      </c>
      <c r="G107" s="101">
        <f>'Schools List 2526'!G59</f>
        <v>0</v>
      </c>
      <c r="H107" s="9"/>
    </row>
    <row r="108" spans="1:13" ht="12.5" hidden="1" customHeight="1" outlineLevel="1" x14ac:dyDescent="0.3">
      <c r="A108" s="7">
        <v>26</v>
      </c>
      <c r="B108" s="98" t="str">
        <f>'Schools List 2526'!E60</f>
        <v>Limpsfield Junior School</v>
      </c>
      <c r="C108" s="97">
        <v>26</v>
      </c>
      <c r="D108" s="99" t="str">
        <f t="shared" si="8"/>
        <v>72261</v>
      </c>
      <c r="E108" s="100">
        <f>'Schools List 2526'!D60</f>
        <v>2261</v>
      </c>
      <c r="F108" s="100">
        <f>'Schools List 2526'!C60</f>
        <v>0</v>
      </c>
      <c r="G108" s="101">
        <f>'Schools List 2526'!G60</f>
        <v>0</v>
      </c>
      <c r="H108" s="9"/>
    </row>
    <row r="109" spans="1:13" ht="12.5" hidden="1" customHeight="1" outlineLevel="1" x14ac:dyDescent="0.3">
      <c r="A109" s="7">
        <v>27</v>
      </c>
      <c r="B109" s="98" t="str">
        <f>'Schools List 2526'!E65</f>
        <v>Lowfield Community Primary School</v>
      </c>
      <c r="C109" s="97">
        <v>27</v>
      </c>
      <c r="D109" s="99" t="str">
        <f t="shared" si="8"/>
        <v>72070</v>
      </c>
      <c r="E109" s="100">
        <f>'Schools List 2526'!D65</f>
        <v>2070</v>
      </c>
      <c r="F109" s="100">
        <f>'Schools List 2526'!C65</f>
        <v>0</v>
      </c>
      <c r="G109" s="101">
        <f>'Schools List 2526'!G65</f>
        <v>0</v>
      </c>
      <c r="H109" s="9"/>
    </row>
    <row r="110" spans="1:13" ht="12.5" hidden="1" customHeight="1" outlineLevel="1" x14ac:dyDescent="0.3">
      <c r="A110" s="7">
        <v>28</v>
      </c>
      <c r="B110" s="98" t="str">
        <f>'Schools List 2526'!E67</f>
        <v>Lydgate Infant School</v>
      </c>
      <c r="C110" s="97">
        <v>28</v>
      </c>
      <c r="D110" s="99" t="str">
        <f t="shared" si="8"/>
        <v>72072</v>
      </c>
      <c r="E110" s="100">
        <f>'Schools List 2526'!D67</f>
        <v>2072</v>
      </c>
      <c r="F110" s="100">
        <f>'Schools List 2526'!C67</f>
        <v>0</v>
      </c>
      <c r="G110" s="101">
        <f>'Schools List 2526'!G67</f>
        <v>0</v>
      </c>
    </row>
    <row r="111" spans="1:13" ht="12.5" hidden="1" customHeight="1" outlineLevel="1" x14ac:dyDescent="0.3">
      <c r="A111" s="7">
        <v>29</v>
      </c>
      <c r="B111" s="98" t="str">
        <f>'Schools List 2526'!E68</f>
        <v>Lydgate Junior School</v>
      </c>
      <c r="C111" s="97">
        <v>29</v>
      </c>
      <c r="D111" s="99" t="str">
        <f t="shared" si="8"/>
        <v>72071</v>
      </c>
      <c r="E111" s="100">
        <f>'Schools List 2526'!D68</f>
        <v>2071</v>
      </c>
      <c r="F111" s="100">
        <f>'Schools List 2526'!C68</f>
        <v>0</v>
      </c>
      <c r="G111" s="101">
        <f>'Schools List 2526'!G68</f>
        <v>0</v>
      </c>
    </row>
    <row r="112" spans="1:13" ht="12.5" hidden="1" customHeight="1" outlineLevel="1" x14ac:dyDescent="0.3">
      <c r="A112" s="7">
        <v>30</v>
      </c>
      <c r="B112" s="98" t="str">
        <f>'Schools List 2526'!E72</f>
        <v>Marlcliffe Community Primary School</v>
      </c>
      <c r="C112" s="97">
        <v>30</v>
      </c>
      <c r="D112" s="99" t="str">
        <f t="shared" si="8"/>
        <v>72079</v>
      </c>
      <c r="E112" s="100">
        <f>'Schools List 2526'!D72</f>
        <v>2079</v>
      </c>
      <c r="F112" s="100">
        <f>'Schools List 2526'!C72</f>
        <v>0</v>
      </c>
      <c r="G112" s="101">
        <f>'Schools List 2526'!G72</f>
        <v>0</v>
      </c>
    </row>
    <row r="113" spans="1:7" ht="12.5" hidden="1" customHeight="1" outlineLevel="1" x14ac:dyDescent="0.3">
      <c r="A113" s="7">
        <v>31</v>
      </c>
      <c r="B113" s="98" t="str">
        <f>'Schools List 2526'!E73</f>
        <v>Meersbrook Bank Primary School</v>
      </c>
      <c r="C113" s="97">
        <v>31</v>
      </c>
      <c r="D113" s="99" t="str">
        <f t="shared" si="8"/>
        <v>72081</v>
      </c>
      <c r="E113" s="100">
        <f>'Schools List 2526'!D73</f>
        <v>2081</v>
      </c>
      <c r="F113" s="100">
        <f>'Schools List 2526'!C73</f>
        <v>0</v>
      </c>
      <c r="G113" s="101">
        <f>'Schools List 2526'!G73</f>
        <v>0</v>
      </c>
    </row>
    <row r="114" spans="1:7" ht="12.5" hidden="1" customHeight="1" outlineLevel="1" x14ac:dyDescent="0.3">
      <c r="A114" s="7">
        <v>32</v>
      </c>
      <c r="B114" s="98" t="str">
        <f>'Schools List 2526'!E76</f>
        <v>Mosborough Primary School</v>
      </c>
      <c r="C114" s="97">
        <v>32</v>
      </c>
      <c r="D114" s="99" t="str">
        <f t="shared" ref="D114:D135" si="9">IF(G114=0,7&amp;E114,6&amp;E114)</f>
        <v>72257</v>
      </c>
      <c r="E114" s="100">
        <f>'Schools List 2526'!D76</f>
        <v>2257</v>
      </c>
      <c r="F114" s="100">
        <f>'Schools List 2526'!C76</f>
        <v>0</v>
      </c>
      <c r="G114" s="101">
        <f>'Schools List 2526'!G76</f>
        <v>0</v>
      </c>
    </row>
    <row r="115" spans="1:7" ht="12.5" hidden="1" customHeight="1" outlineLevel="1" x14ac:dyDescent="0.3">
      <c r="A115" s="7">
        <v>33</v>
      </c>
      <c r="B115" s="98" t="str">
        <f>'Schools List 2526'!E77</f>
        <v>Mundella Primary School</v>
      </c>
      <c r="C115" s="97">
        <v>33</v>
      </c>
      <c r="D115" s="99" t="str">
        <f t="shared" si="9"/>
        <v>72092</v>
      </c>
      <c r="E115" s="100">
        <f>'Schools List 2526'!D77</f>
        <v>2092</v>
      </c>
      <c r="F115" s="100">
        <f>'Schools List 2526'!C77</f>
        <v>0</v>
      </c>
      <c r="G115" s="101">
        <f>'Schools List 2526'!G77</f>
        <v>0</v>
      </c>
    </row>
    <row r="116" spans="1:7" ht="12.5" hidden="1" customHeight="1" outlineLevel="1" x14ac:dyDescent="0.3">
      <c r="A116" s="7">
        <v>34</v>
      </c>
      <c r="B116" s="98" t="str">
        <f>'Schools List 2526'!E79</f>
        <v>Nether Green Infant School</v>
      </c>
      <c r="C116" s="97">
        <v>34</v>
      </c>
      <c r="D116" s="99" t="str">
        <f t="shared" si="9"/>
        <v>72221</v>
      </c>
      <c r="E116" s="100">
        <f>'Schools List 2526'!D79</f>
        <v>2221</v>
      </c>
      <c r="F116" s="100">
        <f>'Schools List 2526'!C79</f>
        <v>0</v>
      </c>
      <c r="G116" s="101">
        <f>'Schools List 2526'!G79</f>
        <v>0</v>
      </c>
    </row>
    <row r="117" spans="1:7" ht="12.5" hidden="1" customHeight="1" outlineLevel="1" x14ac:dyDescent="0.3">
      <c r="A117" s="7">
        <v>35</v>
      </c>
      <c r="B117" s="98" t="str">
        <f>'Schools List 2526'!E80</f>
        <v>Nether Green Junior School</v>
      </c>
      <c r="C117" s="97">
        <v>35</v>
      </c>
      <c r="D117" s="99" t="str">
        <f t="shared" si="9"/>
        <v>72087</v>
      </c>
      <c r="E117" s="100">
        <f>'Schools List 2526'!D80</f>
        <v>2087</v>
      </c>
      <c r="F117" s="100">
        <f>'Schools List 2526'!C80</f>
        <v>0</v>
      </c>
      <c r="G117" s="101">
        <f>'Schools List 2526'!G80</f>
        <v>0</v>
      </c>
    </row>
    <row r="118" spans="1:7" ht="12.5" hidden="1" customHeight="1" outlineLevel="1" x14ac:dyDescent="0.3">
      <c r="A118" s="7">
        <v>36</v>
      </c>
      <c r="B118" s="98" t="str">
        <f>'Schools List 2526'!E81</f>
        <v>Netherthorpe Primary School</v>
      </c>
      <c r="C118" s="97">
        <v>36</v>
      </c>
      <c r="D118" s="99" t="str">
        <f t="shared" si="9"/>
        <v>72272</v>
      </c>
      <c r="E118" s="100">
        <f>'Schools List 2526'!D81</f>
        <v>2272</v>
      </c>
      <c r="F118" s="100">
        <f>'Schools List 2526'!C81</f>
        <v>0</v>
      </c>
      <c r="G118" s="101">
        <f>'Schools List 2526'!G81</f>
        <v>0</v>
      </c>
    </row>
    <row r="119" spans="1:7" ht="12.5" hidden="1" customHeight="1" outlineLevel="1" x14ac:dyDescent="0.3">
      <c r="A119" s="7">
        <v>37</v>
      </c>
      <c r="B119" s="98" t="str">
        <f>'Schools List 2526'!E84</f>
        <v>Norton Free Church of England Primary School</v>
      </c>
      <c r="C119" s="97">
        <v>37</v>
      </c>
      <c r="D119" s="99" t="str">
        <f t="shared" si="9"/>
        <v>73010</v>
      </c>
      <c r="E119" s="100">
        <f>'Schools List 2526'!D84</f>
        <v>3010</v>
      </c>
      <c r="F119" s="100">
        <f>'Schools List 2526'!C84</f>
        <v>0</v>
      </c>
      <c r="G119" s="101">
        <f>'Schools List 2526'!G84</f>
        <v>0</v>
      </c>
    </row>
    <row r="120" spans="1:7" ht="12.5" hidden="1" customHeight="1" outlineLevel="1" x14ac:dyDescent="0.3">
      <c r="A120" s="7">
        <v>38</v>
      </c>
      <c r="B120" s="98" t="str">
        <f>'Schools List 2526'!E89</f>
        <v>Parson Cross Church of England Primary School</v>
      </c>
      <c r="C120" s="97">
        <v>38</v>
      </c>
      <c r="D120" s="99" t="str">
        <f t="shared" si="9"/>
        <v>73428</v>
      </c>
      <c r="E120" s="100">
        <f>'Schools List 2526'!D89</f>
        <v>3428</v>
      </c>
      <c r="F120" s="100">
        <f>'Schools List 2526'!C89</f>
        <v>0</v>
      </c>
      <c r="G120" s="101">
        <f>'Schools List 2526'!G89</f>
        <v>0</v>
      </c>
    </row>
    <row r="121" spans="1:7" ht="12.5" hidden="1" customHeight="1" outlineLevel="1" x14ac:dyDescent="0.3">
      <c r="A121" s="7">
        <v>39</v>
      </c>
      <c r="B121" s="98" t="str">
        <f>'Schools List 2526'!E91</f>
        <v>Pipworth Community Primary School</v>
      </c>
      <c r="C121" s="97">
        <v>39</v>
      </c>
      <c r="D121" s="99" t="str">
        <f t="shared" si="9"/>
        <v>73433</v>
      </c>
      <c r="E121" s="100">
        <f>'Schools List 2526'!D91</f>
        <v>3433</v>
      </c>
      <c r="F121" s="100">
        <f>'Schools List 2526'!C91</f>
        <v>0</v>
      </c>
      <c r="G121" s="101">
        <f>'Schools List 2526'!G91</f>
        <v>0</v>
      </c>
    </row>
    <row r="122" spans="1:7" ht="12.5" hidden="1" customHeight="1" outlineLevel="1" x14ac:dyDescent="0.3">
      <c r="A122" s="7">
        <v>40</v>
      </c>
      <c r="B122" s="98" t="str">
        <f>'Schools List 2526'!E93</f>
        <v>Prince Edward Primary School</v>
      </c>
      <c r="C122" s="97">
        <v>40</v>
      </c>
      <c r="D122" s="99" t="str">
        <f t="shared" si="9"/>
        <v>72347</v>
      </c>
      <c r="E122" s="100">
        <f>'Schools List 2526'!D93</f>
        <v>2347</v>
      </c>
      <c r="F122" s="100">
        <f>'Schools List 2526'!C93</f>
        <v>0</v>
      </c>
      <c r="G122" s="101">
        <f>'Schools List 2526'!G93</f>
        <v>0</v>
      </c>
    </row>
    <row r="123" spans="1:7" ht="12.5" hidden="1" customHeight="1" outlineLevel="1" x14ac:dyDescent="0.3">
      <c r="A123" s="7">
        <v>41</v>
      </c>
      <c r="B123" s="98" t="str">
        <f>'Schools List 2526'!E96</f>
        <v>Reignhead Primary School</v>
      </c>
      <c r="C123" s="97">
        <v>41</v>
      </c>
      <c r="D123" s="99" t="str">
        <f t="shared" si="9"/>
        <v>72334</v>
      </c>
      <c r="E123" s="100">
        <f>'Schools List 2526'!D96</f>
        <v>2334</v>
      </c>
      <c r="F123" s="100">
        <f>'Schools List 2526'!C96</f>
        <v>0</v>
      </c>
      <c r="G123" s="101">
        <f>'Schools List 2526'!G96</f>
        <v>0</v>
      </c>
    </row>
    <row r="124" spans="1:7" ht="12.5" hidden="1" customHeight="1" outlineLevel="1" x14ac:dyDescent="0.3">
      <c r="A124" s="7">
        <v>42</v>
      </c>
      <c r="B124" s="98" t="str">
        <f>'Schools List 2526'!E97</f>
        <v>Rivelin Primary School</v>
      </c>
      <c r="C124" s="97">
        <v>42</v>
      </c>
      <c r="D124" s="99" t="str">
        <f t="shared" si="9"/>
        <v>72338</v>
      </c>
      <c r="E124" s="100">
        <f>'Schools List 2526'!D97</f>
        <v>2338</v>
      </c>
      <c r="F124" s="100">
        <f>'Schools List 2526'!C97</f>
        <v>0</v>
      </c>
      <c r="G124" s="101">
        <f>'Schools List 2526'!G97</f>
        <v>0</v>
      </c>
    </row>
    <row r="125" spans="1:7" ht="12.5" hidden="1" customHeight="1" outlineLevel="1" x14ac:dyDescent="0.3">
      <c r="A125" s="7">
        <v>43</v>
      </c>
      <c r="B125" s="98" t="str">
        <f>'Schools List 2526'!E98</f>
        <v>Royd Nursery and Infant School</v>
      </c>
      <c r="C125" s="97">
        <v>43</v>
      </c>
      <c r="D125" s="99" t="str">
        <f t="shared" si="9"/>
        <v>72306</v>
      </c>
      <c r="E125" s="100">
        <f>'Schools List 2526'!D98</f>
        <v>2306</v>
      </c>
      <c r="F125" s="100">
        <f>'Schools List 2526'!C98</f>
        <v>0</v>
      </c>
      <c r="G125" s="101">
        <f>'Schools List 2526'!G98</f>
        <v>0</v>
      </c>
    </row>
    <row r="126" spans="1:7" ht="12.5" hidden="1" customHeight="1" outlineLevel="1" x14ac:dyDescent="0.3">
      <c r="A126" s="7">
        <v>44</v>
      </c>
      <c r="B126" s="98" t="str">
        <f>'Schools List 2526'!E100</f>
        <v>Sharrow Nursery, Infant and Junior School</v>
      </c>
      <c r="C126" s="97">
        <v>44</v>
      </c>
      <c r="D126" s="99" t="str">
        <f t="shared" si="9"/>
        <v>72369</v>
      </c>
      <c r="E126" s="100">
        <f>'Schools List 2526'!D100</f>
        <v>2369</v>
      </c>
      <c r="F126" s="100">
        <f>'Schools List 2526'!C100</f>
        <v>0</v>
      </c>
      <c r="G126" s="101">
        <f>'Schools List 2526'!G100</f>
        <v>0</v>
      </c>
    </row>
    <row r="127" spans="1:7" ht="12.5" hidden="1" customHeight="1" outlineLevel="1" x14ac:dyDescent="0.3">
      <c r="A127" s="7">
        <v>45</v>
      </c>
      <c r="B127" s="98" t="str">
        <f>'Schools List 2526'!E101</f>
        <v>Shooter's Grove Primary School</v>
      </c>
      <c r="C127" s="97">
        <v>45</v>
      </c>
      <c r="D127" s="99" t="str">
        <f t="shared" si="9"/>
        <v>72349</v>
      </c>
      <c r="E127" s="100">
        <f>'Schools List 2526'!D101</f>
        <v>2349</v>
      </c>
      <c r="F127" s="100">
        <f>'Schools List 2526'!C101</f>
        <v>0</v>
      </c>
      <c r="G127" s="101">
        <f>'Schools List 2526'!G101</f>
        <v>0</v>
      </c>
    </row>
    <row r="128" spans="1:7" ht="12.5" hidden="1" customHeight="1" outlineLevel="1" x14ac:dyDescent="0.3">
      <c r="A128" s="7">
        <v>46</v>
      </c>
      <c r="B128" s="98" t="str">
        <f>'Schools List 2526'!E102</f>
        <v>Shortbrook Primary School</v>
      </c>
      <c r="C128" s="97">
        <v>46</v>
      </c>
      <c r="D128" s="99" t="str">
        <f t="shared" si="9"/>
        <v>72360</v>
      </c>
      <c r="E128" s="100">
        <f>'Schools List 2526'!D102</f>
        <v>2360</v>
      </c>
      <c r="F128" s="100">
        <f>'Schools List 2526'!C102</f>
        <v>0</v>
      </c>
      <c r="G128" s="101">
        <f>'Schools List 2526'!G102</f>
        <v>0</v>
      </c>
    </row>
    <row r="129" spans="1:7" ht="12.5" hidden="1" customHeight="1" outlineLevel="1" x14ac:dyDescent="0.3">
      <c r="A129" s="7">
        <v>47</v>
      </c>
      <c r="B129" s="98" t="str">
        <f>'Schools List 2526'!E104</f>
        <v>Springfield Primary School</v>
      </c>
      <c r="C129" s="97">
        <v>47</v>
      </c>
      <c r="D129" s="99" t="str">
        <f t="shared" si="9"/>
        <v>72329</v>
      </c>
      <c r="E129" s="100">
        <f>'Schools List 2526'!D104</f>
        <v>2329</v>
      </c>
      <c r="F129" s="100">
        <f>'Schools List 2526'!C104</f>
        <v>0</v>
      </c>
      <c r="G129" s="101">
        <f>'Schools List 2526'!G104</f>
        <v>0</v>
      </c>
    </row>
    <row r="130" spans="1:7" ht="12.5" hidden="1" customHeight="1" outlineLevel="1" x14ac:dyDescent="0.3">
      <c r="A130" s="7">
        <v>48</v>
      </c>
      <c r="B130" s="98" t="str">
        <f>'Schools List 2526'!E113</f>
        <v>St Theresa's Catholic Primary School</v>
      </c>
      <c r="C130" s="97">
        <v>48</v>
      </c>
      <c r="D130" s="99" t="str">
        <f t="shared" si="9"/>
        <v>75208</v>
      </c>
      <c r="E130" s="100">
        <f>'Schools List 2526'!D113</f>
        <v>5208</v>
      </c>
      <c r="F130" s="100">
        <f>'Schools List 2526'!C113</f>
        <v>0</v>
      </c>
      <c r="G130" s="101">
        <f>'Schools List 2526'!G113</f>
        <v>0</v>
      </c>
    </row>
    <row r="131" spans="1:7" ht="12.5" hidden="1" customHeight="1" outlineLevel="1" x14ac:dyDescent="0.3">
      <c r="A131" s="7">
        <v>49</v>
      </c>
      <c r="B131" s="98" t="str">
        <f>'Schools List 2526'!E120</f>
        <v>Stradbroke Primary School</v>
      </c>
      <c r="C131" s="97">
        <v>49</v>
      </c>
      <c r="D131" s="99" t="str">
        <f t="shared" si="9"/>
        <v>72350</v>
      </c>
      <c r="E131" s="100">
        <f>'Schools List 2526'!D120</f>
        <v>2350</v>
      </c>
      <c r="F131" s="100">
        <f>'Schools List 2526'!C120</f>
        <v>0</v>
      </c>
      <c r="G131" s="101">
        <f>'Schools List 2526'!G120</f>
        <v>0</v>
      </c>
    </row>
    <row r="132" spans="1:7" ht="12.5" hidden="1" customHeight="1" outlineLevel="1" x14ac:dyDescent="0.3">
      <c r="A132" s="7">
        <v>50</v>
      </c>
      <c r="B132" s="98" t="str">
        <f>'Schools List 2526'!E124</f>
        <v>Walkley Primary School</v>
      </c>
      <c r="C132" s="97">
        <v>50</v>
      </c>
      <c r="D132" s="99" t="str">
        <f t="shared" si="9"/>
        <v>72351</v>
      </c>
      <c r="E132" s="100">
        <f>'Schools List 2526'!D124</f>
        <v>2351</v>
      </c>
      <c r="F132" s="100">
        <f>'Schools List 2526'!C124</f>
        <v>0</v>
      </c>
      <c r="G132" s="101">
        <f>'Schools List 2526'!G124</f>
        <v>0</v>
      </c>
    </row>
    <row r="133" spans="1:7" ht="12.5" hidden="1" customHeight="1" outlineLevel="1" x14ac:dyDescent="0.3">
      <c r="A133" s="7">
        <v>51</v>
      </c>
      <c r="B133" s="98" t="str">
        <f>'Schools List 2526'!E125</f>
        <v>Watercliffe Meadow Community Primary School</v>
      </c>
      <c r="C133" s="97">
        <v>51</v>
      </c>
      <c r="D133" s="99" t="str">
        <f t="shared" si="9"/>
        <v>73432</v>
      </c>
      <c r="E133" s="100">
        <f>'Schools List 2526'!D125</f>
        <v>3432</v>
      </c>
      <c r="F133" s="100">
        <f>'Schools List 2526'!C125</f>
        <v>0</v>
      </c>
      <c r="G133" s="101">
        <f>'Schools List 2526'!G125</f>
        <v>0</v>
      </c>
    </row>
    <row r="134" spans="1:7" ht="12.5" hidden="1" customHeight="1" outlineLevel="1" x14ac:dyDescent="0.3">
      <c r="A134" s="7">
        <v>52</v>
      </c>
      <c r="B134" s="98" t="str">
        <f>'Schools List 2526'!E126</f>
        <v>Waterthorpe Infant School</v>
      </c>
      <c r="C134" s="97">
        <v>52</v>
      </c>
      <c r="D134" s="99" t="str">
        <f t="shared" si="9"/>
        <v>72319</v>
      </c>
      <c r="E134" s="100">
        <f>'Schools List 2526'!D126</f>
        <v>2319</v>
      </c>
      <c r="F134" s="100">
        <f>'Schools List 2526'!C126</f>
        <v>0</v>
      </c>
      <c r="G134" s="101">
        <f>'Schools List 2526'!G126</f>
        <v>0</v>
      </c>
    </row>
    <row r="135" spans="1:7" ht="12.5" hidden="1" customHeight="1" outlineLevel="1" x14ac:dyDescent="0.3">
      <c r="A135" s="7">
        <v>53</v>
      </c>
      <c r="B135" s="98" t="str">
        <f>'Schools List 2526'!E127</f>
        <v>Westways Primary School</v>
      </c>
      <c r="C135" s="97">
        <v>53</v>
      </c>
      <c r="D135" s="99" t="str">
        <f t="shared" si="9"/>
        <v>72352</v>
      </c>
      <c r="E135" s="100">
        <f>'Schools List 2526'!D127</f>
        <v>2352</v>
      </c>
      <c r="F135" s="100">
        <f>'Schools List 2526'!C127</f>
        <v>0</v>
      </c>
      <c r="G135" s="101">
        <f>'Schools List 2526'!G127</f>
        <v>0</v>
      </c>
    </row>
    <row r="136" spans="1:7" collapsed="1" x14ac:dyDescent="0.3"/>
  </sheetData>
  <sheetProtection selectLockedCells="1" selectUnlockedCells="1"/>
  <sortState xmlns:xlrd2="http://schemas.microsoft.com/office/spreadsheetml/2017/richdata2" ref="A83:U135">
    <sortCondition ref="G83:G135"/>
  </sortState>
  <mergeCells count="2">
    <mergeCell ref="I1:J2"/>
    <mergeCell ref="B26:B30"/>
  </mergeCells>
  <conditionalFormatting sqref="N48:P48 N52:N55 N61:N66">
    <cfRule type="cellIs" dxfId="3" priority="1" stopIfTrue="1" operator="equal">
      <formula>TRUE</formula>
    </cfRule>
  </conditionalFormatting>
  <conditionalFormatting sqref="P15 M16:M48 O55:P55 P57 O58:P60 N69:N71 N77">
    <cfRule type="cellIs" dxfId="2" priority="3" stopIfTrue="1" operator="equal">
      <formula>TRUE</formula>
    </cfRule>
  </conditionalFormatting>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8" r:id="rId4" name="Drop Down 4">
              <controlPr defaultSize="0" print="0" autoLine="0" autoPict="0" altText="Drop down list of Maintained Primary Schools">
                <anchor moveWithCells="1">
                  <from>
                    <xdr:col>1</xdr:col>
                    <xdr:colOff>69850</xdr:colOff>
                    <xdr:row>1</xdr:row>
                    <xdr:rowOff>31750</xdr:rowOff>
                  </from>
                  <to>
                    <xdr:col>3</xdr:col>
                    <xdr:colOff>146050</xdr:colOff>
                    <xdr:row>2</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BADE-A12B-4B38-A4D4-DF44077D36C0}">
  <sheetPr codeName="Sheet2">
    <tabColor theme="7"/>
    <pageSetUpPr autoPageBreaks="0" fitToPage="1"/>
  </sheetPr>
  <dimension ref="A1:U87"/>
  <sheetViews>
    <sheetView showGridLines="0" showRowColHeaders="0" zoomScale="90" zoomScaleNormal="90" workbookViewId="0"/>
  </sheetViews>
  <sheetFormatPr defaultColWidth="10.6328125" defaultRowHeight="13" outlineLevelRow="1" outlineLevelCol="1" x14ac:dyDescent="0.3"/>
  <cols>
    <col min="1" max="1" width="8.36328125" style="7" bestFit="1" customWidth="1"/>
    <col min="2" max="2" width="26.1796875" style="9" customWidth="1"/>
    <col min="3" max="3" width="14.6328125" style="9" customWidth="1"/>
    <col min="4" max="4" width="10.453125" style="9" customWidth="1"/>
    <col min="5" max="5" width="10.36328125" style="9" customWidth="1"/>
    <col min="6" max="6" width="10.90625" style="9" customWidth="1"/>
    <col min="7" max="7" width="12.36328125" style="9" customWidth="1"/>
    <col min="8" max="8" width="13.90625" style="10" customWidth="1"/>
    <col min="9" max="9" width="13.453125" style="9" bestFit="1" customWidth="1"/>
    <col min="10" max="10" width="10.6328125" style="9" bestFit="1" customWidth="1"/>
    <col min="11" max="11" width="8" style="33" bestFit="1" customWidth="1"/>
    <col min="12" max="12" width="9.36328125" style="9" hidden="1" customWidth="1" outlineLevel="1"/>
    <col min="13" max="13" width="10.1796875" style="61" hidden="1" customWidth="1" outlineLevel="1"/>
    <col min="14" max="14" width="5.54296875" style="9" hidden="1" customWidth="1" outlineLevel="1"/>
    <col min="15" max="15" width="10.6328125" style="9" hidden="1" customWidth="1" outlineLevel="1"/>
    <col min="16" max="16" width="8.90625" style="9" hidden="1" customWidth="1" outlineLevel="1"/>
    <col min="17" max="17" width="7.81640625" style="9" hidden="1" customWidth="1" outlineLevel="1"/>
    <col min="18" max="18" width="11.453125" style="9" bestFit="1" customWidth="1" collapsed="1"/>
    <col min="19" max="16384" width="10.6328125" style="9"/>
  </cols>
  <sheetData>
    <row r="1" spans="1:17" ht="22.5" customHeight="1" x14ac:dyDescent="0.45">
      <c r="B1" s="8" t="s">
        <v>334</v>
      </c>
      <c r="C1" s="8"/>
      <c r="D1" s="8"/>
      <c r="E1" s="8"/>
      <c r="F1" s="8"/>
      <c r="I1" s="458"/>
      <c r="J1" s="458"/>
    </row>
    <row r="2" spans="1:17" ht="24" customHeight="1" x14ac:dyDescent="0.3">
      <c r="I2" s="458"/>
      <c r="J2" s="458"/>
    </row>
    <row r="3" spans="1:17" ht="24" customHeight="1" x14ac:dyDescent="0.45">
      <c r="B3" s="8" t="str">
        <f>VLOOKUP(B4,A84:B85,2,FALSE)</f>
        <v>King Edward VII School</v>
      </c>
      <c r="I3" s="52"/>
      <c r="J3" s="293">
        <f>VLOOKUP(I5,E84:G85,3,FALSE)</f>
        <v>0</v>
      </c>
    </row>
    <row r="4" spans="1:17" s="14" customFormat="1" ht="12.5" x14ac:dyDescent="0.25">
      <c r="A4" s="11"/>
      <c r="B4" s="79">
        <v>1</v>
      </c>
      <c r="C4" s="51"/>
      <c r="D4" s="51"/>
      <c r="E4" s="12"/>
      <c r="F4" s="13"/>
      <c r="H4" s="102">
        <f>VLOOKUP(B4,C84:J84,7,FALSE)</f>
        <v>0</v>
      </c>
      <c r="I4" s="159" t="str">
        <f>373&amp;I5</f>
        <v>3734259</v>
      </c>
      <c r="K4" s="33"/>
      <c r="L4" s="232"/>
      <c r="M4" s="232"/>
      <c r="N4" s="232"/>
      <c r="O4" s="232"/>
      <c r="P4" s="232"/>
    </row>
    <row r="5" spans="1:17" ht="13" customHeight="1" outlineLevel="1" x14ac:dyDescent="0.3">
      <c r="A5" s="88"/>
      <c r="B5" s="103"/>
      <c r="C5" s="103"/>
      <c r="D5" s="103"/>
      <c r="E5" s="103"/>
      <c r="F5" s="103"/>
      <c r="G5" s="103"/>
      <c r="H5" s="104" t="str">
        <f>VLOOKUP(B4,C84:D85,2,FALSE)</f>
        <v>74259</v>
      </c>
      <c r="I5" s="105">
        <f>VLOOKUP(H5,D84:E85,2,FALSE)</f>
        <v>4259</v>
      </c>
      <c r="J5" s="106">
        <f>IF(VLOOKUP(I5,E84:F85,2,FALSE)=0,I5,VLOOKUP(I5,E84:F85,2,FALSE))</f>
        <v>4259</v>
      </c>
      <c r="K5" s="107" t="str">
        <f>7&amp;J5</f>
        <v>74259</v>
      </c>
      <c r="L5" s="108"/>
      <c r="M5" s="55"/>
      <c r="N5" s="232"/>
      <c r="O5" s="232"/>
      <c r="P5" s="232"/>
      <c r="Q5" s="232"/>
    </row>
    <row r="6" spans="1:17" x14ac:dyDescent="0.3">
      <c r="A6" s="89"/>
      <c r="B6" s="145" t="s">
        <v>0</v>
      </c>
      <c r="C6" s="145"/>
      <c r="D6" s="145"/>
      <c r="E6" s="145"/>
      <c r="F6" s="145"/>
      <c r="G6" s="146"/>
      <c r="H6" s="234" t="s">
        <v>1</v>
      </c>
      <c r="I6" s="233" t="s">
        <v>1</v>
      </c>
      <c r="J6" s="234" t="s">
        <v>2</v>
      </c>
      <c r="K6" s="233" t="s">
        <v>2</v>
      </c>
      <c r="L6" s="33"/>
      <c r="M6" s="56"/>
      <c r="N6" s="60"/>
      <c r="O6" s="57"/>
      <c r="P6" s="57"/>
    </row>
    <row r="7" spans="1:17" x14ac:dyDescent="0.3">
      <c r="A7" s="89"/>
      <c r="G7" s="41"/>
      <c r="H7" s="16" t="s">
        <v>283</v>
      </c>
      <c r="I7" s="150" t="s">
        <v>294</v>
      </c>
      <c r="J7" s="150" t="s">
        <v>3</v>
      </c>
      <c r="K7" s="150" t="s">
        <v>4</v>
      </c>
      <c r="L7" s="33"/>
      <c r="M7" s="57"/>
      <c r="N7" s="61"/>
      <c r="O7" s="58"/>
      <c r="P7" s="57"/>
    </row>
    <row r="8" spans="1:17" x14ac:dyDescent="0.3">
      <c r="A8" s="90"/>
      <c r="B8" s="10" t="s">
        <v>165</v>
      </c>
      <c r="C8" s="10"/>
      <c r="D8" s="10"/>
      <c r="E8" s="10"/>
      <c r="F8" s="10"/>
      <c r="G8" s="147"/>
      <c r="H8" s="15">
        <f>VLOOKUP(I$5,[5]AWPU!$E:$I,3,FALSE)</f>
        <v>686</v>
      </c>
      <c r="I8" s="15">
        <f>VLOOKUP($I$5,[6]AWPU!$E:$I,3,FALSE)</f>
        <v>698</v>
      </c>
      <c r="J8" s="333">
        <f t="shared" ref="J8:J11" si="0">I8-H8</f>
        <v>12</v>
      </c>
      <c r="K8" s="80">
        <f>(J8/H8)*100</f>
        <v>1.749271137026239</v>
      </c>
      <c r="L8" s="33"/>
      <c r="M8" s="59"/>
      <c r="N8" s="62"/>
      <c r="O8" s="57"/>
      <c r="P8" s="57"/>
    </row>
    <row r="9" spans="1:17" x14ac:dyDescent="0.3">
      <c r="A9" s="90"/>
      <c r="B9" s="10" t="s">
        <v>166</v>
      </c>
      <c r="C9" s="10"/>
      <c r="D9" s="10"/>
      <c r="E9" s="10"/>
      <c r="F9" s="10"/>
      <c r="G9" s="147"/>
      <c r="H9" s="15">
        <f>VLOOKUP(I$5,[5]AWPU!$E:$I,4,FALSE)</f>
        <v>459</v>
      </c>
      <c r="I9" s="15">
        <f>VLOOKUP($I$5,[6]AWPU!$E:$I,4,FALSE)</f>
        <v>464</v>
      </c>
      <c r="J9" s="333">
        <f t="shared" ref="J9" si="1">I9-H9</f>
        <v>5</v>
      </c>
      <c r="K9" s="80">
        <f>(J9/H9)*100</f>
        <v>1.0893246187363834</v>
      </c>
      <c r="L9" s="33"/>
      <c r="M9" s="59"/>
      <c r="N9" s="62"/>
      <c r="O9" s="57"/>
      <c r="P9" s="57"/>
    </row>
    <row r="10" spans="1:17" x14ac:dyDescent="0.3">
      <c r="A10" s="90"/>
      <c r="B10" s="10" t="s">
        <v>164</v>
      </c>
      <c r="C10" s="10"/>
      <c r="D10" s="10"/>
      <c r="E10" s="10"/>
      <c r="F10" s="10"/>
      <c r="G10" s="147"/>
      <c r="H10" s="409">
        <f>IFERROR(VLOOKUP(I6,'IR 24-25'!D:AA,4,FALSE),0)</f>
        <v>0</v>
      </c>
      <c r="I10" s="409">
        <f>IFERROR(VLOOKUP(I6,'IR 25-26'!D:M,3,FALSE),0)</f>
        <v>0</v>
      </c>
      <c r="J10" s="333">
        <f t="shared" si="0"/>
        <v>0</v>
      </c>
      <c r="K10" s="80">
        <f>IF(ISERROR((J10/H10)*100),0,(J10/H10)*100)</f>
        <v>0</v>
      </c>
      <c r="L10" s="33"/>
      <c r="M10" s="59"/>
      <c r="N10" s="62"/>
      <c r="O10" s="57"/>
      <c r="P10" s="57"/>
    </row>
    <row r="11" spans="1:17" x14ac:dyDescent="0.3">
      <c r="A11" s="89" t="s">
        <v>12</v>
      </c>
      <c r="B11" s="148" t="s">
        <v>5</v>
      </c>
      <c r="C11" s="148"/>
      <c r="D11" s="148"/>
      <c r="E11" s="148"/>
      <c r="F11" s="148"/>
      <c r="G11" s="121"/>
      <c r="H11" s="95">
        <f>SUM(H8:H9)</f>
        <v>1145</v>
      </c>
      <c r="I11" s="149">
        <f>SUM(I8:I9)</f>
        <v>1162</v>
      </c>
      <c r="J11" s="334">
        <f t="shared" si="0"/>
        <v>17</v>
      </c>
      <c r="K11" s="197">
        <f>(J11/H11)*100</f>
        <v>1.4847161572052401</v>
      </c>
      <c r="L11" s="33"/>
      <c r="M11" s="56"/>
      <c r="N11" s="60"/>
      <c r="O11" s="57"/>
      <c r="P11" s="57"/>
    </row>
    <row r="12" spans="1:17" x14ac:dyDescent="0.3">
      <c r="A12" s="89" t="s">
        <v>13</v>
      </c>
      <c r="B12" s="10"/>
      <c r="C12" s="120"/>
      <c r="D12" s="294" t="s">
        <v>283</v>
      </c>
      <c r="E12" s="294" t="s">
        <v>283</v>
      </c>
      <c r="F12" s="244" t="s">
        <v>294</v>
      </c>
      <c r="G12" s="244" t="s">
        <v>294</v>
      </c>
      <c r="H12" s="235" t="s">
        <v>6</v>
      </c>
      <c r="I12" s="236" t="s">
        <v>6</v>
      </c>
      <c r="J12" s="235" t="s">
        <v>2</v>
      </c>
      <c r="K12" s="236" t="s">
        <v>2</v>
      </c>
      <c r="L12" s="33"/>
      <c r="M12" s="59"/>
      <c r="N12" s="62"/>
      <c r="O12" s="58"/>
      <c r="P12" s="57"/>
    </row>
    <row r="13" spans="1:17" x14ac:dyDescent="0.3">
      <c r="A13" s="89" t="s">
        <v>6</v>
      </c>
      <c r="B13" s="121" t="s">
        <v>11</v>
      </c>
      <c r="C13" s="122" t="s">
        <v>51</v>
      </c>
      <c r="D13" s="125" t="s">
        <v>56</v>
      </c>
      <c r="E13" s="126" t="s">
        <v>57</v>
      </c>
      <c r="F13" s="123" t="s">
        <v>56</v>
      </c>
      <c r="G13" s="124" t="s">
        <v>57</v>
      </c>
      <c r="H13" s="16" t="s">
        <v>283</v>
      </c>
      <c r="I13" s="150" t="s">
        <v>294</v>
      </c>
      <c r="J13" s="16" t="s">
        <v>8</v>
      </c>
      <c r="K13" s="16" t="s">
        <v>4</v>
      </c>
      <c r="L13" s="33"/>
      <c r="M13" s="59"/>
      <c r="N13" s="62"/>
      <c r="O13" s="58"/>
      <c r="P13" s="57"/>
    </row>
    <row r="14" spans="1:17" s="19" customFormat="1" ht="12" customHeight="1" x14ac:dyDescent="0.3">
      <c r="A14" s="89" t="s">
        <v>7</v>
      </c>
      <c r="B14" s="17"/>
      <c r="C14" s="17"/>
      <c r="D14" s="127"/>
      <c r="E14" s="127"/>
      <c r="F14" s="17"/>
      <c r="G14" s="18"/>
      <c r="I14" s="20"/>
      <c r="L14" s="33"/>
      <c r="M14" s="57"/>
      <c r="N14" s="62"/>
      <c r="O14" s="58"/>
      <c r="P14" s="57"/>
      <c r="Q14" s="9"/>
    </row>
    <row r="15" spans="1:17" ht="15.5" x14ac:dyDescent="0.35">
      <c r="A15" s="89"/>
      <c r="B15" s="17"/>
      <c r="C15" s="17"/>
      <c r="D15" s="127"/>
      <c r="E15" s="127"/>
      <c r="F15" s="191"/>
      <c r="G15" s="192"/>
      <c r="H15" s="22"/>
      <c r="I15" s="23"/>
      <c r="J15" s="6"/>
      <c r="K15" s="24"/>
      <c r="L15" s="33">
        <f>G17-E17</f>
        <v>400</v>
      </c>
      <c r="M15" s="59"/>
      <c r="N15" s="62"/>
      <c r="O15" s="57"/>
      <c r="P15" s="57"/>
    </row>
    <row r="16" spans="1:17" x14ac:dyDescent="0.3">
      <c r="A16" s="89"/>
      <c r="B16" s="17"/>
      <c r="C16" s="17"/>
      <c r="D16" s="127"/>
      <c r="E16" s="127"/>
      <c r="F16" s="17"/>
      <c r="G16" s="21"/>
      <c r="H16" s="22"/>
      <c r="I16" s="23"/>
      <c r="J16" s="6"/>
      <c r="K16" s="24"/>
      <c r="L16" s="33"/>
      <c r="M16" s="9"/>
      <c r="N16" s="109">
        <v>2324</v>
      </c>
      <c r="O16" s="109">
        <v>2425</v>
      </c>
      <c r="P16" s="25"/>
    </row>
    <row r="17" spans="1:21" x14ac:dyDescent="0.3">
      <c r="A17" s="50">
        <v>100101</v>
      </c>
      <c r="B17" s="4" t="s">
        <v>38</v>
      </c>
      <c r="C17" s="4" t="s">
        <v>61</v>
      </c>
      <c r="D17" s="178">
        <f>H8</f>
        <v>686</v>
      </c>
      <c r="E17" s="287">
        <f>'[5]pro-forma check'!$E6</f>
        <v>5022</v>
      </c>
      <c r="F17" s="151">
        <f>I8</f>
        <v>698</v>
      </c>
      <c r="G17" s="296">
        <f>'[6]pro-forma check'!$E6</f>
        <v>5422</v>
      </c>
      <c r="H17" s="22">
        <f>VLOOKUP($J$5,'[5]Budget Share'!$D:$Z,N17,FALSE)</f>
        <v>6043491</v>
      </c>
      <c r="I17" s="23">
        <f>VLOOKUP($I$5,'[6]Budget Share'!$D:$Z,$O17,FALSE)</f>
        <v>6620988</v>
      </c>
      <c r="J17" s="6">
        <f>I17-H17</f>
        <v>577497</v>
      </c>
      <c r="K17" s="24">
        <f>IF(O17=TRUE,"n/a",IF(H17=0,"n/a",(J17/H17)*100))</f>
        <v>9.5556856128353633</v>
      </c>
      <c r="L17" s="33"/>
      <c r="M17" s="25" t="s">
        <v>38</v>
      </c>
      <c r="N17" s="67">
        <v>4</v>
      </c>
      <c r="O17" s="67">
        <v>4</v>
      </c>
      <c r="P17" s="27">
        <f>F17*G17</f>
        <v>3784556</v>
      </c>
      <c r="Q17" s="27"/>
      <c r="S17" s="110"/>
      <c r="T17" s="96"/>
      <c r="U17" s="96"/>
    </row>
    <row r="18" spans="1:21" x14ac:dyDescent="0.3">
      <c r="A18" s="50"/>
      <c r="B18" s="4"/>
      <c r="C18" s="4" t="s">
        <v>62</v>
      </c>
      <c r="D18" s="178">
        <f>H9</f>
        <v>459</v>
      </c>
      <c r="E18" s="287">
        <f>'[5]pro-forma check'!$E7</f>
        <v>5661</v>
      </c>
      <c r="F18" s="151">
        <f>I9</f>
        <v>464</v>
      </c>
      <c r="G18" s="296">
        <f>'[6]pro-forma check'!$E7</f>
        <v>6113</v>
      </c>
      <c r="H18" s="22"/>
      <c r="I18" s="23"/>
      <c r="J18" s="6"/>
      <c r="K18" s="24"/>
      <c r="L18" s="33"/>
      <c r="M18" s="25"/>
      <c r="N18" s="67"/>
      <c r="O18" s="67"/>
      <c r="P18" s="27">
        <f>F18*G18</f>
        <v>2836432</v>
      </c>
      <c r="Q18" s="27">
        <f>SUM(P17:P18)-I17</f>
        <v>0</v>
      </c>
      <c r="S18" s="110"/>
      <c r="T18" s="96"/>
      <c r="U18" s="96"/>
    </row>
    <row r="19" spans="1:21" x14ac:dyDescent="0.3">
      <c r="A19" s="89"/>
      <c r="B19" s="4" t="s">
        <v>266</v>
      </c>
      <c r="C19" s="4"/>
      <c r="D19" s="4"/>
      <c r="E19" s="4"/>
      <c r="F19" s="4"/>
      <c r="G19" s="34"/>
      <c r="H19" s="22">
        <f>VLOOKUP($J$5,'[5]Budget Share'!$D:$Z,N19,FALSE)</f>
        <v>0</v>
      </c>
      <c r="I19" s="23">
        <f>VLOOKUP($I$5,'[6]Budget Share'!$D:$Z,$O19,FALSE)</f>
        <v>0</v>
      </c>
      <c r="J19" s="6">
        <f>I19-H19</f>
        <v>0</v>
      </c>
      <c r="K19" s="24" t="str">
        <f>IF(O19=TRUE,"n/a",IF(H19=0,"n/a",(J19/H19)*100))</f>
        <v>n/a</v>
      </c>
      <c r="L19" s="33"/>
      <c r="M19" s="25"/>
      <c r="N19" s="67">
        <v>14</v>
      </c>
      <c r="O19" s="67">
        <v>14</v>
      </c>
      <c r="P19" s="27"/>
      <c r="Q19" s="27"/>
      <c r="S19" s="111"/>
    </row>
    <row r="20" spans="1:21" x14ac:dyDescent="0.3">
      <c r="A20" s="50"/>
      <c r="B20" s="152" t="s">
        <v>265</v>
      </c>
      <c r="C20" s="182"/>
      <c r="D20" s="183"/>
      <c r="E20" s="183"/>
      <c r="F20" s="184"/>
      <c r="G20" s="185"/>
      <c r="H20" s="173">
        <f>SUM(H17:H19)</f>
        <v>6043491</v>
      </c>
      <c r="I20" s="150">
        <f>SUM(I17:I19)</f>
        <v>6620988</v>
      </c>
      <c r="J20" s="174">
        <f>I20-H20</f>
        <v>577497</v>
      </c>
      <c r="K20" s="175">
        <f>IF(O20=TRUE,"n/a",IF(H20=0,"n/a",(J20/H20)*100))</f>
        <v>9.5556856128353633</v>
      </c>
      <c r="L20" s="33"/>
      <c r="M20" s="25"/>
      <c r="N20" s="67"/>
      <c r="O20" s="67"/>
      <c r="P20" s="27"/>
      <c r="Q20" s="27"/>
      <c r="S20" s="110"/>
      <c r="T20" s="96"/>
      <c r="U20" s="96"/>
    </row>
    <row r="21" spans="1:21" x14ac:dyDescent="0.3">
      <c r="A21" s="50"/>
      <c r="B21" s="128" t="s">
        <v>57</v>
      </c>
      <c r="C21" s="4"/>
      <c r="D21" s="130"/>
      <c r="E21" s="130"/>
      <c r="F21" s="96"/>
      <c r="G21" s="26"/>
      <c r="H21" s="178">
        <f>H20/H11</f>
        <v>5278.1580786026198</v>
      </c>
      <c r="I21" s="179">
        <f>I20/I11</f>
        <v>5697.924268502582</v>
      </c>
      <c r="J21" s="180">
        <f>I21-H21</f>
        <v>419.76618989996223</v>
      </c>
      <c r="K21" s="181">
        <f>IF(O21=TRUE,"n/a",IF(H21=0,"n/a",(J21/H21)*100))</f>
        <v>7.9528915892396759</v>
      </c>
      <c r="L21" s="33"/>
      <c r="M21" s="25"/>
      <c r="N21" s="67"/>
      <c r="O21" s="67"/>
      <c r="P21" s="27"/>
      <c r="Q21" s="27"/>
      <c r="S21" s="110"/>
      <c r="T21" s="96"/>
      <c r="U21" s="96"/>
    </row>
    <row r="22" spans="1:21" s="29" customFormat="1" x14ac:dyDescent="0.3">
      <c r="A22" s="91"/>
      <c r="B22" s="31"/>
      <c r="C22" s="31"/>
      <c r="D22" s="31"/>
      <c r="E22" s="31"/>
      <c r="F22" s="31"/>
      <c r="G22" s="28"/>
      <c r="H22" s="22"/>
      <c r="I22" s="23"/>
      <c r="J22" s="32"/>
      <c r="K22" s="30"/>
      <c r="L22" s="33"/>
      <c r="M22" s="25"/>
      <c r="N22" s="67"/>
      <c r="O22" s="67"/>
      <c r="P22" s="27"/>
      <c r="Q22" s="27"/>
      <c r="S22" s="111"/>
    </row>
    <row r="23" spans="1:21" x14ac:dyDescent="0.3">
      <c r="A23" s="89"/>
      <c r="B23" s="4" t="s">
        <v>40</v>
      </c>
      <c r="C23" s="4" t="s">
        <v>58</v>
      </c>
      <c r="D23" s="129">
        <f>VLOOKUP($J$5,[5]FSM!$E:$N,5,FALSE)</f>
        <v>321.00000000000006</v>
      </c>
      <c r="E23" s="130">
        <f>'[5]pro-forma check'!$E$9</f>
        <v>490</v>
      </c>
      <c r="F23" s="151">
        <f>VLOOKUP($I$5,[6]FSM!$E:$N,5,FALSE)</f>
        <v>324.00000000000006</v>
      </c>
      <c r="G23" s="36">
        <f>'[6]pro-forma check'!$E$9</f>
        <v>490</v>
      </c>
      <c r="H23" s="22">
        <f>VLOOKUP($J$5,'[5]Budget Share'!$D:$Z,N23,FALSE)</f>
        <v>157290.00000000003</v>
      </c>
      <c r="I23" s="23">
        <f>VLOOKUP($I$5,'[6]Budget Share'!$D:$Z,$O23,FALSE)</f>
        <v>158760.00000000003</v>
      </c>
      <c r="J23" s="6">
        <f t="shared" ref="J23:J24" si="2">I23-H23</f>
        <v>1470</v>
      </c>
      <c r="K23" s="24">
        <f t="shared" ref="K23:K24" si="3">IF(O23=TRUE,"n/a",IF(H23=0,"n/a",(J23/H23)*100))</f>
        <v>0.93457943925233622</v>
      </c>
      <c r="L23" s="108"/>
      <c r="M23" s="25" t="s">
        <v>58</v>
      </c>
      <c r="N23" s="67">
        <v>5</v>
      </c>
      <c r="O23" s="67">
        <v>5</v>
      </c>
      <c r="P23" s="27">
        <f>F23*G23</f>
        <v>158760.00000000003</v>
      </c>
      <c r="Q23" s="27">
        <f>I23-P23</f>
        <v>0</v>
      </c>
      <c r="S23" s="111"/>
    </row>
    <row r="24" spans="1:21" x14ac:dyDescent="0.3">
      <c r="A24" s="89"/>
      <c r="B24" s="4"/>
      <c r="C24" s="4" t="s">
        <v>181</v>
      </c>
      <c r="D24" s="129">
        <f>VLOOKUP($J$5,[5]FSM!$E:$N,8,FALSE)</f>
        <v>336.99999999999943</v>
      </c>
      <c r="E24" s="130">
        <f>'[5]pro-forma check'!$E$11</f>
        <v>1200</v>
      </c>
      <c r="F24" s="151">
        <f>VLOOKUP($I$5,[6]FSM!$E:$N,8,FALSE)</f>
        <v>325.99999999999983</v>
      </c>
      <c r="G24" s="36">
        <f>'[6]pro-forma check'!$E$11</f>
        <v>1516.13</v>
      </c>
      <c r="H24" s="22">
        <f>VLOOKUP($J$5,'[5]Budget Share'!$D:$Z,N24,FALSE)</f>
        <v>404399.9999999993</v>
      </c>
      <c r="I24" s="23">
        <f>VLOOKUP($I$5,'[6]Budget Share'!$D:$Z,$O24,FALSE)</f>
        <v>494258.37999999977</v>
      </c>
      <c r="J24" s="6">
        <f t="shared" si="2"/>
        <v>89858.38000000047</v>
      </c>
      <c r="K24" s="24">
        <f t="shared" si="3"/>
        <v>22.220173095944766</v>
      </c>
      <c r="L24" s="108"/>
      <c r="M24" s="25"/>
      <c r="N24" s="67">
        <v>6</v>
      </c>
      <c r="O24" s="67">
        <v>6</v>
      </c>
      <c r="P24" s="27">
        <f>F24*G24</f>
        <v>494258.37999999977</v>
      </c>
      <c r="Q24" s="27">
        <f>I24-P24</f>
        <v>0</v>
      </c>
      <c r="S24" s="111"/>
    </row>
    <row r="25" spans="1:21" x14ac:dyDescent="0.3">
      <c r="A25" s="89"/>
      <c r="B25" s="4"/>
      <c r="C25" s="4"/>
      <c r="D25" s="297"/>
      <c r="E25" s="297"/>
      <c r="F25" s="298"/>
      <c r="G25" s="36"/>
      <c r="H25" s="22"/>
      <c r="I25" s="23"/>
      <c r="J25" s="6"/>
      <c r="K25" s="24"/>
      <c r="L25" s="108"/>
      <c r="M25" s="25"/>
      <c r="N25" s="67"/>
      <c r="O25" s="67"/>
      <c r="P25" s="27"/>
      <c r="Q25" s="27"/>
      <c r="S25" s="111"/>
    </row>
    <row r="26" spans="1:21" x14ac:dyDescent="0.3">
      <c r="A26" s="89"/>
      <c r="B26" s="4" t="s">
        <v>170</v>
      </c>
      <c r="C26" s="4" t="s">
        <v>163</v>
      </c>
      <c r="D26" s="129">
        <f>VLOOKUP($J$5,[5]IDACI!$E:$AI,17,FALSE)</f>
        <v>40.000000000000014</v>
      </c>
      <c r="E26" s="130">
        <f>'[5]pro-forma check'!$E18</f>
        <v>338.31419600629351</v>
      </c>
      <c r="F26" s="151">
        <f>VLOOKUP($I$5,[6]IDACI!$E:$AI,17,FALSE)</f>
        <v>40.999999999999979</v>
      </c>
      <c r="G26" s="36">
        <f>'[6]pro-forma check'!$E18</f>
        <v>338.31419600629351</v>
      </c>
      <c r="H26" s="22">
        <f>VLOOKUP($J$5,'[5]Budget Share'!$D:$Z,N26,FALSE)</f>
        <v>289621.82782521116</v>
      </c>
      <c r="I26" s="23">
        <f>VLOOKUP($I$5,'[6]Budget Share'!$D:$Z,$O26,FALSE)</f>
        <v>280845.55956410698</v>
      </c>
      <c r="J26" s="6">
        <f>I26-H26</f>
        <v>-8776.2682611041819</v>
      </c>
      <c r="K26" s="24">
        <f>IF(O26=TRUE,"n/a",IF(H26=0,"n/a",(J26/H26)*100))</f>
        <v>-3.030250974868069</v>
      </c>
      <c r="L26" s="112"/>
      <c r="M26" s="25" t="s">
        <v>170</v>
      </c>
      <c r="N26" s="67">
        <v>7</v>
      </c>
      <c r="O26" s="67">
        <v>7</v>
      </c>
      <c r="P26" s="27">
        <f t="shared" ref="P26:P31" si="4">F26*G26</f>
        <v>13870.882036258026</v>
      </c>
      <c r="Q26" s="27">
        <f t="shared" ref="Q26:Q31" si="5">I26-P26</f>
        <v>266974.67752784898</v>
      </c>
      <c r="S26" s="111"/>
    </row>
    <row r="27" spans="1:21" ht="13" customHeight="1" x14ac:dyDescent="0.3">
      <c r="A27" s="89"/>
      <c r="B27" s="459" t="s">
        <v>169</v>
      </c>
      <c r="C27" s="4" t="s">
        <v>162</v>
      </c>
      <c r="D27" s="129">
        <f>VLOOKUP($J$5,[5]IDACI!$E:$AI,16,FALSE)</f>
        <v>175.99999999999989</v>
      </c>
      <c r="E27" s="130">
        <f>'[5]pro-forma check'!$E19</f>
        <v>447.76878883185907</v>
      </c>
      <c r="F27" s="151">
        <f>VLOOKUP($I$5,[6]IDACI!$E:$AI,16,FALSE)</f>
        <v>159.99999999999966</v>
      </c>
      <c r="G27" s="36">
        <f>'[6]pro-forma check'!$E19</f>
        <v>447.76878883185907</v>
      </c>
      <c r="H27" s="22"/>
      <c r="I27" s="23"/>
      <c r="J27" s="6"/>
      <c r="K27" s="24"/>
      <c r="L27" s="112"/>
      <c r="M27" s="25"/>
      <c r="N27" s="67"/>
      <c r="O27" s="67"/>
      <c r="P27" s="27">
        <f t="shared" si="4"/>
        <v>71643.006213097295</v>
      </c>
      <c r="Q27" s="27">
        <f t="shared" si="5"/>
        <v>-71643.006213097295</v>
      </c>
      <c r="S27" s="111"/>
    </row>
    <row r="28" spans="1:21" ht="13" customHeight="1" x14ac:dyDescent="0.3">
      <c r="A28" s="89"/>
      <c r="B28" s="459"/>
      <c r="C28" s="4" t="s">
        <v>161</v>
      </c>
      <c r="D28" s="129">
        <f>VLOOKUP($J$5,[5]IDACI!$E:$AI,15,FALSE)</f>
        <v>67.999999999999986</v>
      </c>
      <c r="E28" s="130">
        <f>'[5]pro-forma check'!$E20</f>
        <v>626.87630436460267</v>
      </c>
      <c r="F28" s="151">
        <f>VLOOKUP($I$5,[6]IDACI!$E:$AI,15,FALSE)</f>
        <v>63.999999999999986</v>
      </c>
      <c r="G28" s="36">
        <f>'[6]pro-forma check'!$E20</f>
        <v>626.87630436460267</v>
      </c>
      <c r="H28" s="22"/>
      <c r="I28" s="23"/>
      <c r="J28" s="6"/>
      <c r="K28" s="24"/>
      <c r="L28" s="112"/>
      <c r="M28" s="25"/>
      <c r="N28" s="67"/>
      <c r="O28" s="67"/>
      <c r="P28" s="27">
        <f t="shared" si="4"/>
        <v>40120.083479334564</v>
      </c>
      <c r="Q28" s="27">
        <f t="shared" si="5"/>
        <v>-40120.083479334564</v>
      </c>
      <c r="S28" s="111"/>
    </row>
    <row r="29" spans="1:21" ht="13" customHeight="1" x14ac:dyDescent="0.3">
      <c r="A29" s="89"/>
      <c r="B29" s="459"/>
      <c r="C29" s="4" t="s">
        <v>160</v>
      </c>
      <c r="D29" s="129">
        <f>VLOOKUP($J$5,[5]IDACI!$E:$AI,14,FALSE)</f>
        <v>55.99999999999995</v>
      </c>
      <c r="E29" s="130">
        <f>'[5]pro-forma check'!$E21</f>
        <v>686.57880954218388</v>
      </c>
      <c r="F29" s="151">
        <f>VLOOKUP($I$5,[6]IDACI!$E:$AI,14,FALSE)</f>
        <v>53.000000000000043</v>
      </c>
      <c r="G29" s="36">
        <f>'[6]pro-forma check'!$E21</f>
        <v>686.57880954218388</v>
      </c>
      <c r="H29" s="22"/>
      <c r="I29" s="23"/>
      <c r="J29" s="6"/>
      <c r="K29" s="24"/>
      <c r="L29" s="112"/>
      <c r="M29" s="25"/>
      <c r="N29" s="67"/>
      <c r="O29" s="67"/>
      <c r="P29" s="27">
        <f t="shared" si="4"/>
        <v>36388.676905735774</v>
      </c>
      <c r="Q29" s="27">
        <f t="shared" si="5"/>
        <v>-36388.676905735774</v>
      </c>
      <c r="S29" s="111"/>
    </row>
    <row r="30" spans="1:21" ht="13" customHeight="1" x14ac:dyDescent="0.3">
      <c r="A30" s="89"/>
      <c r="B30" s="459"/>
      <c r="C30" s="4" t="s">
        <v>159</v>
      </c>
      <c r="D30" s="129">
        <f>VLOOKUP($J$5,[5]IDACI!$E:$AI,13,FALSE)</f>
        <v>131.00000000000003</v>
      </c>
      <c r="E30" s="130">
        <f>'[5]pro-forma check'!$E22</f>
        <v>736.33089719016823</v>
      </c>
      <c r="F30" s="151">
        <f>VLOOKUP($I$5,[6]IDACI!$E:$AI,13,FALSE)</f>
        <v>132.00000000000045</v>
      </c>
      <c r="G30" s="36">
        <f>'[6]pro-forma check'!$E22</f>
        <v>736.33089719016823</v>
      </c>
      <c r="H30" s="22"/>
      <c r="I30" s="23"/>
      <c r="J30" s="6"/>
      <c r="K30" s="24"/>
      <c r="L30" s="112"/>
      <c r="M30" s="25"/>
      <c r="N30" s="67"/>
      <c r="O30" s="67"/>
      <c r="P30" s="27">
        <f t="shared" si="4"/>
        <v>97195.67842910254</v>
      </c>
      <c r="Q30" s="27">
        <f t="shared" si="5"/>
        <v>-97195.67842910254</v>
      </c>
      <c r="S30" s="111"/>
    </row>
    <row r="31" spans="1:21" ht="13" customHeight="1" x14ac:dyDescent="0.3">
      <c r="A31" s="89"/>
      <c r="B31" s="459"/>
      <c r="C31" s="4" t="s">
        <v>158</v>
      </c>
      <c r="D31" s="129">
        <f>VLOOKUP($J$5,[5]IDACI!$E:$AI,12,FALSE)</f>
        <v>21.000000000000011</v>
      </c>
      <c r="E31" s="130">
        <f>'[5]pro-forma check'!$E23</f>
        <v>940.31445654690413</v>
      </c>
      <c r="F31" s="151">
        <f>VLOOKUP($I$5,[6]IDACI!$E:$AI,12,FALSE)</f>
        <v>23.000000000000004</v>
      </c>
      <c r="G31" s="36">
        <f>'[6]pro-forma check'!$E23</f>
        <v>940.31445654690413</v>
      </c>
      <c r="H31" s="22"/>
      <c r="I31" s="23"/>
      <c r="J31" s="6"/>
      <c r="K31" s="24"/>
      <c r="L31" s="113"/>
      <c r="M31" s="25"/>
      <c r="N31" s="67"/>
      <c r="O31" s="67"/>
      <c r="P31" s="27">
        <f t="shared" si="4"/>
        <v>21627.232500578797</v>
      </c>
      <c r="Q31" s="27">
        <f t="shared" si="5"/>
        <v>-21627.232500578797</v>
      </c>
      <c r="R31" s="136">
        <f>SUM(Q23:Q31)</f>
        <v>0</v>
      </c>
      <c r="S31" s="111"/>
    </row>
    <row r="32" spans="1:21" s="19" customFormat="1" x14ac:dyDescent="0.3">
      <c r="A32" s="92"/>
      <c r="B32" s="4"/>
      <c r="C32" s="4"/>
      <c r="D32" s="280"/>
      <c r="E32" s="31"/>
      <c r="F32" s="278"/>
      <c r="G32" s="299"/>
      <c r="H32" s="22"/>
      <c r="I32" s="23"/>
      <c r="J32" s="6"/>
      <c r="K32" s="24"/>
      <c r="L32" s="114"/>
      <c r="M32" s="25"/>
      <c r="N32" s="67"/>
      <c r="O32" s="67"/>
      <c r="P32" s="27"/>
      <c r="Q32" s="27"/>
      <c r="S32" s="111"/>
    </row>
    <row r="33" spans="1:19" s="35" customFormat="1" x14ac:dyDescent="0.3">
      <c r="A33" s="50"/>
      <c r="B33" s="4" t="s">
        <v>42</v>
      </c>
      <c r="C33" s="4" t="s">
        <v>123</v>
      </c>
      <c r="D33" s="129">
        <f>VLOOKUP($J5,[5]Attain!$E:$AA,22,FALSE)</f>
        <v>199.06576892147692</v>
      </c>
      <c r="E33" s="463">
        <f>'[5]pro-forma check'!$E$28</f>
        <v>1775</v>
      </c>
      <c r="F33" s="151">
        <f>VLOOKUP(I5,[6]Attain!$E:$AA,22,FALSE)</f>
        <v>209.36601894169632</v>
      </c>
      <c r="G33" s="26">
        <f>'[6]pro-forma check'!$E$27</f>
        <v>1785</v>
      </c>
      <c r="H33" s="22">
        <f>VLOOKUP($J$5,'[5]Budget Share'!$D:$Z,N33,FALSE)</f>
        <v>353341.7398356215</v>
      </c>
      <c r="I33" s="23">
        <f>VLOOKUP($I$5,'[6]Budget Share'!$D:$Z,$O33,FALSE)</f>
        <v>373718.34381092794</v>
      </c>
      <c r="J33" s="6">
        <f>I33-H33</f>
        <v>20376.60397530644</v>
      </c>
      <c r="K33" s="24">
        <f>IF(O33=TRUE,"n/a",IF(H33=0,"n/a",(J33/H33)*100))</f>
        <v>5.7668261849805411</v>
      </c>
      <c r="L33" s="108"/>
      <c r="M33" s="25" t="s">
        <v>42</v>
      </c>
      <c r="N33" s="67">
        <v>8</v>
      </c>
      <c r="O33" s="67">
        <v>8</v>
      </c>
      <c r="P33" s="27">
        <f>F33*G33</f>
        <v>373718.34381092794</v>
      </c>
      <c r="Q33" s="27">
        <f>I33-P33</f>
        <v>0</v>
      </c>
      <c r="S33" s="111"/>
    </row>
    <row r="34" spans="1:19" s="35" customFormat="1" x14ac:dyDescent="0.3">
      <c r="A34" s="50"/>
      <c r="B34" s="4"/>
      <c r="C34" s="4"/>
      <c r="D34" s="300"/>
      <c r="E34" s="464"/>
      <c r="F34" s="466"/>
      <c r="G34" s="301"/>
      <c r="H34" s="22"/>
      <c r="I34" s="23"/>
      <c r="J34" s="6"/>
      <c r="K34" s="24"/>
      <c r="L34" s="108"/>
      <c r="M34" s="25"/>
      <c r="N34" s="67"/>
      <c r="O34" s="67"/>
      <c r="P34" s="27"/>
      <c r="Q34" s="27"/>
      <c r="S34" s="111"/>
    </row>
    <row r="35" spans="1:19" s="35" customFormat="1" x14ac:dyDescent="0.3">
      <c r="A35" s="50"/>
      <c r="B35" s="4" t="s">
        <v>43</v>
      </c>
      <c r="C35" s="4" t="s">
        <v>44</v>
      </c>
      <c r="D35" s="302">
        <f>VLOOKUP($J$5,[5]EAL!$D:$J,6,FALSE)</f>
        <v>82.999999999999972</v>
      </c>
      <c r="E35" s="463">
        <f>'[5]pro-forma check'!$E$30</f>
        <v>1585</v>
      </c>
      <c r="F35" s="281">
        <f>VLOOKUP($I$5,[6]EAL!$D:$J,6,FALSE)</f>
        <v>75.000000000000043</v>
      </c>
      <c r="G35" s="26">
        <f>'[6]pro-forma check'!$E$29</f>
        <v>1595</v>
      </c>
      <c r="H35" s="22">
        <f>VLOOKUP($J$5,'[5]Budget Share'!$D:$Z,N35,FALSE)</f>
        <v>131554.99999999994</v>
      </c>
      <c r="I35" s="23">
        <f>VLOOKUP($I$5,'[6]Budget Share'!$D:$Z,$O35,FALSE)</f>
        <v>119625.00000000007</v>
      </c>
      <c r="J35" s="6">
        <f>I35-H35</f>
        <v>-11929.999999999869</v>
      </c>
      <c r="K35" s="24">
        <f>IF(O35=TRUE,"n/a",IF(H35=0,"n/a",(J35/H35)*100))</f>
        <v>-9.068450457983257</v>
      </c>
      <c r="L35" s="108"/>
      <c r="M35" s="25" t="s">
        <v>43</v>
      </c>
      <c r="N35" s="67">
        <v>9</v>
      </c>
      <c r="O35" s="67">
        <v>9</v>
      </c>
      <c r="P35" s="27">
        <f>F35*G35</f>
        <v>119625.00000000007</v>
      </c>
      <c r="Q35" s="27">
        <f>I35-P35</f>
        <v>0</v>
      </c>
      <c r="S35" s="111"/>
    </row>
    <row r="36" spans="1:19" s="35" customFormat="1" x14ac:dyDescent="0.3">
      <c r="A36" s="50"/>
      <c r="B36" s="4"/>
      <c r="C36" s="4"/>
      <c r="D36" s="128"/>
      <c r="E36" s="465"/>
      <c r="F36" s="467"/>
      <c r="G36" s="299"/>
      <c r="H36" s="22"/>
      <c r="I36" s="23"/>
      <c r="J36" s="37"/>
      <c r="L36" s="108"/>
      <c r="M36" s="25"/>
      <c r="N36" s="67"/>
      <c r="O36" s="67"/>
      <c r="P36" s="27"/>
      <c r="Q36" s="27"/>
      <c r="S36" s="111"/>
    </row>
    <row r="37" spans="1:19" x14ac:dyDescent="0.3">
      <c r="A37" s="89"/>
      <c r="B37" s="4" t="s">
        <v>99</v>
      </c>
      <c r="C37" s="4" t="s">
        <v>256</v>
      </c>
      <c r="D37" s="303">
        <f>VLOOKUP($J$5,[5]Mobility!$D:$N,7,FALSE)</f>
        <v>0</v>
      </c>
      <c r="E37" s="463">
        <f>'[5]pro-forma check'!$E$25</f>
        <v>1380</v>
      </c>
      <c r="F37" s="282">
        <f>VLOOKUP($I$5,[6]Mobility!$D:$N,7,FALSE)</f>
        <v>0</v>
      </c>
      <c r="G37" s="26">
        <f>'[6]pro-forma check'!$E$25</f>
        <v>1385</v>
      </c>
      <c r="H37" s="22">
        <f>VLOOKUP($J$5,'[5]Budget Share'!$D:$Z,N37,FALSE)</f>
        <v>0</v>
      </c>
      <c r="I37" s="23">
        <f>VLOOKUP($I$5,'[6]Budget Share'!$D:$Z,$O37,FALSE)</f>
        <v>0</v>
      </c>
      <c r="J37" s="6">
        <f>I37-H37</f>
        <v>0</v>
      </c>
      <c r="K37" s="24" t="str">
        <f>IF(O37=TRUE,"n/a",IF(H37=0,"n/a",(J37/H37)*100))</f>
        <v>n/a</v>
      </c>
      <c r="L37" s="108"/>
      <c r="M37" s="25" t="s">
        <v>41</v>
      </c>
      <c r="N37" s="67">
        <v>12</v>
      </c>
      <c r="O37" s="67">
        <v>12</v>
      </c>
      <c r="P37" s="27">
        <f>F37*G37</f>
        <v>0</v>
      </c>
      <c r="Q37" s="27">
        <f>I37-P37</f>
        <v>0</v>
      </c>
      <c r="S37" s="111"/>
    </row>
    <row r="38" spans="1:19" x14ac:dyDescent="0.3">
      <c r="A38" s="89"/>
      <c r="B38" s="4"/>
      <c r="C38" s="4"/>
      <c r="D38" s="4"/>
      <c r="E38" s="4"/>
      <c r="F38" s="4"/>
      <c r="G38" s="34"/>
      <c r="H38" s="22"/>
      <c r="I38" s="23"/>
      <c r="J38" s="6"/>
      <c r="K38" s="24"/>
      <c r="L38" s="33"/>
      <c r="M38" s="25"/>
      <c r="N38" s="67"/>
      <c r="O38" s="67"/>
      <c r="P38" s="27"/>
      <c r="Q38" s="27"/>
      <c r="S38" s="111"/>
    </row>
    <row r="39" spans="1:19" x14ac:dyDescent="0.3">
      <c r="A39" s="89"/>
      <c r="B39" s="4" t="s">
        <v>45</v>
      </c>
      <c r="C39" s="4"/>
      <c r="D39" s="4"/>
      <c r="E39" s="4"/>
      <c r="F39" s="4"/>
      <c r="G39" s="34"/>
      <c r="H39" s="22">
        <f>VLOOKUP($J$5,'[5]Budget Share'!$D:$Z,N39,FALSE)</f>
        <v>134400</v>
      </c>
      <c r="I39" s="23">
        <f>VLOOKUP($I$5,'[6]Budget Share'!$D:$Z,$O39,FALSE)</f>
        <v>145100</v>
      </c>
      <c r="J39" s="6">
        <f t="shared" ref="J39:J45" si="6">I39-H39</f>
        <v>10700</v>
      </c>
      <c r="K39" s="24">
        <f>IF(O39=TRUE,"n/a",IF(H39=0,"n/a",(J39/H39)*100))</f>
        <v>7.9613095238095237</v>
      </c>
      <c r="L39" s="33"/>
      <c r="M39" s="25" t="s">
        <v>45</v>
      </c>
      <c r="N39" s="67">
        <v>11</v>
      </c>
      <c r="O39" s="67">
        <v>11</v>
      </c>
      <c r="P39" s="27">
        <f>I39</f>
        <v>145100</v>
      </c>
      <c r="Q39" s="27">
        <f>I39-P39</f>
        <v>0</v>
      </c>
      <c r="S39" s="111"/>
    </row>
    <row r="40" spans="1:19" x14ac:dyDescent="0.3">
      <c r="A40" s="89"/>
      <c r="B40" s="4"/>
      <c r="C40" s="4"/>
      <c r="D40" s="4"/>
      <c r="E40" s="4"/>
      <c r="F40" s="4"/>
      <c r="G40" s="34"/>
      <c r="H40" s="22"/>
      <c r="I40" s="23"/>
      <c r="J40" s="6"/>
      <c r="K40" s="24"/>
      <c r="L40" s="33"/>
      <c r="M40" s="25"/>
      <c r="N40" s="67"/>
      <c r="O40" s="67"/>
      <c r="P40" s="27"/>
      <c r="Q40" s="27"/>
      <c r="S40" s="111"/>
    </row>
    <row r="41" spans="1:19" x14ac:dyDescent="0.3">
      <c r="A41" s="89"/>
      <c r="B41" s="4" t="s">
        <v>288</v>
      </c>
      <c r="C41" s="4"/>
      <c r="D41" s="4"/>
      <c r="E41" s="4"/>
      <c r="F41" s="4"/>
      <c r="G41" s="34"/>
      <c r="H41" s="22">
        <f>VLOOKUP($J$5,'[5]Budget Share'!$D:$Z,N41,FALSE)</f>
        <v>80600</v>
      </c>
      <c r="I41" s="23">
        <f>VLOOKUP($I$5,'[6]Budget Share'!$D:$Z,$O41,FALSE)</f>
        <v>81000</v>
      </c>
      <c r="J41" s="6">
        <f t="shared" si="6"/>
        <v>400</v>
      </c>
      <c r="K41" s="24">
        <f>IF(O41=TRUE,"n/a",IF(H41=0,"n/a",(J41/H41)*100))</f>
        <v>0.49627791563275436</v>
      </c>
      <c r="L41" s="33"/>
      <c r="M41" s="25" t="s">
        <v>259</v>
      </c>
      <c r="N41" s="67">
        <v>20</v>
      </c>
      <c r="O41" s="67">
        <v>20</v>
      </c>
      <c r="P41" s="27">
        <f>I41</f>
        <v>81000</v>
      </c>
      <c r="Q41" s="27">
        <f>I41-P41</f>
        <v>0</v>
      </c>
      <c r="S41" s="111"/>
    </row>
    <row r="42" spans="1:19" s="176" customFormat="1" x14ac:dyDescent="0.3">
      <c r="A42" s="288"/>
      <c r="B42" s="128" t="s">
        <v>289</v>
      </c>
      <c r="C42" s="128"/>
      <c r="D42" s="128"/>
      <c r="E42" s="128"/>
      <c r="F42" s="128"/>
      <c r="G42" s="289"/>
      <c r="H42" s="22">
        <f>VLOOKUP($J$5,'[5]Budget Share'!$D:$Z,N42,FALSE)</f>
        <v>291840</v>
      </c>
      <c r="I42" s="23">
        <f>VLOOKUP($I$5,'[6]Budget Share'!$D:$Z,$O42,FALSE)</f>
        <v>311220</v>
      </c>
      <c r="J42" s="180">
        <f>I42-H42</f>
        <v>19380</v>
      </c>
      <c r="K42" s="181">
        <f>IF(O42=TRUE,"n/a",IF(H42=0,"n/a",(J42/H42)*100))</f>
        <v>6.640625</v>
      </c>
      <c r="L42" s="27"/>
      <c r="M42" s="290" t="s">
        <v>9</v>
      </c>
      <c r="N42" s="67">
        <v>22</v>
      </c>
      <c r="O42" s="67">
        <v>22</v>
      </c>
      <c r="P42" s="27">
        <f>I42</f>
        <v>311220</v>
      </c>
      <c r="Q42" s="27">
        <f>I42-P42</f>
        <v>0</v>
      </c>
      <c r="S42" s="291"/>
    </row>
    <row r="43" spans="1:19" x14ac:dyDescent="0.3">
      <c r="A43" s="89"/>
      <c r="B43" s="4" t="s">
        <v>290</v>
      </c>
      <c r="C43" s="4"/>
      <c r="D43" s="4"/>
      <c r="E43" s="4"/>
      <c r="F43" s="4"/>
      <c r="G43" s="34"/>
      <c r="H43" s="22">
        <f>VLOOKUP($J$5,'[5]Budget Share'!$D:$Z,N43,FALSE)</f>
        <v>0</v>
      </c>
      <c r="I43" s="23">
        <f>VLOOKUP($I$5,'[6]Budget Share'!$D:$Z,$O43,FALSE)</f>
        <v>0</v>
      </c>
      <c r="J43" s="6">
        <f>I43-H43</f>
        <v>0</v>
      </c>
      <c r="K43" s="24" t="str">
        <f>IF(O43=TRUE,"n/a",IF(H43=0,"n/a",(J43/H43)*100))</f>
        <v>n/a</v>
      </c>
      <c r="L43" s="33"/>
      <c r="M43" s="25" t="s">
        <v>267</v>
      </c>
      <c r="N43" s="67">
        <v>21</v>
      </c>
      <c r="O43" s="67">
        <v>21</v>
      </c>
      <c r="P43" s="27">
        <f>I43</f>
        <v>0</v>
      </c>
      <c r="Q43" s="27">
        <f>I43-P43</f>
        <v>0</v>
      </c>
      <c r="S43" s="111"/>
    </row>
    <row r="44" spans="1:19" x14ac:dyDescent="0.3">
      <c r="A44" s="89"/>
      <c r="B44" s="4"/>
      <c r="C44" s="4"/>
      <c r="D44" s="4"/>
      <c r="E44" s="4"/>
      <c r="F44" s="4"/>
      <c r="G44" s="34"/>
      <c r="H44" s="22"/>
      <c r="I44" s="23"/>
      <c r="J44" s="6"/>
      <c r="K44" s="24"/>
      <c r="L44" s="33"/>
      <c r="M44" s="25"/>
      <c r="N44" s="67"/>
      <c r="O44" s="67"/>
      <c r="P44" s="27"/>
      <c r="Q44" s="27"/>
      <c r="S44" s="111"/>
    </row>
    <row r="45" spans="1:19" x14ac:dyDescent="0.3">
      <c r="A45" s="89"/>
      <c r="B45" s="4" t="s">
        <v>67</v>
      </c>
      <c r="C45" s="4"/>
      <c r="D45" s="4"/>
      <c r="E45" s="4"/>
      <c r="F45" s="4"/>
      <c r="G45" s="34"/>
      <c r="H45" s="22">
        <f>VLOOKUP($J$5,'[5]Budget Share'!$D:$Z,N45,FALSE)</f>
        <v>569543.29400020244</v>
      </c>
      <c r="I45" s="23">
        <f>VLOOKUP($I$5,'[6]Budget Share'!$D:$Z,$O45,FALSE)</f>
        <v>582642.78975999996</v>
      </c>
      <c r="J45" s="6">
        <f t="shared" si="6"/>
        <v>13099.495759797515</v>
      </c>
      <c r="K45" s="24">
        <f>IF(O45=TRUE,"n/a",IF(H45=0,"n/a",(J45/H45)*100))</f>
        <v>2.2999999996124716</v>
      </c>
      <c r="L45" s="33"/>
      <c r="M45" s="25" t="s">
        <v>260</v>
      </c>
      <c r="N45" s="67">
        <v>19</v>
      </c>
      <c r="O45" s="67">
        <v>19</v>
      </c>
      <c r="P45" s="27"/>
      <c r="Q45" s="27"/>
      <c r="S45" s="111"/>
    </row>
    <row r="46" spans="1:19" x14ac:dyDescent="0.3">
      <c r="A46" s="89"/>
      <c r="B46" s="4"/>
      <c r="C46" s="4"/>
      <c r="D46" s="4"/>
      <c r="E46" s="4"/>
      <c r="F46" s="4"/>
      <c r="G46" s="34"/>
      <c r="H46" s="22"/>
      <c r="I46" s="23"/>
      <c r="J46" s="6"/>
      <c r="K46" s="24"/>
      <c r="L46" s="33"/>
      <c r="M46" s="25"/>
      <c r="N46" s="67"/>
      <c r="O46" s="67"/>
      <c r="P46" s="27"/>
      <c r="Q46" s="27"/>
      <c r="S46" s="111"/>
    </row>
    <row r="47" spans="1:19" x14ac:dyDescent="0.3">
      <c r="A47" s="89"/>
      <c r="B47" s="4" t="s">
        <v>49</v>
      </c>
      <c r="C47" s="4"/>
      <c r="D47" s="4"/>
      <c r="E47" s="4"/>
      <c r="F47" s="78" t="s">
        <v>167</v>
      </c>
      <c r="G47" s="81">
        <f>Primary!G46</f>
        <v>1.7100000000000001E-2</v>
      </c>
      <c r="H47" s="22">
        <f>VLOOKUP($J$5,'[5]Budget Share'!$D:$Z,N47,FALSE)</f>
        <v>0</v>
      </c>
      <c r="I47" s="23">
        <f>VLOOKUP($I$5,'[6]Budget Share'!$D:$Z,$O47,FALSE)</f>
        <v>0</v>
      </c>
      <c r="J47" s="6">
        <f>I47-H47</f>
        <v>0</v>
      </c>
      <c r="K47" s="24" t="str">
        <f>IF(O47=TRUE,"n/a",IF(H47=0,"n/a",(J47/H47)*100))</f>
        <v>n/a</v>
      </c>
      <c r="L47" s="33"/>
      <c r="M47" s="25" t="s">
        <v>49</v>
      </c>
      <c r="N47" s="67">
        <v>16</v>
      </c>
      <c r="O47" s="67">
        <v>16</v>
      </c>
      <c r="P47" s="27"/>
      <c r="Q47" s="27"/>
      <c r="S47" s="111"/>
    </row>
    <row r="48" spans="1:19" x14ac:dyDescent="0.3">
      <c r="A48" s="50"/>
      <c r="B48" s="4" t="s">
        <v>100</v>
      </c>
      <c r="C48" s="4"/>
      <c r="D48" s="4"/>
      <c r="E48" s="4"/>
      <c r="F48" s="78" t="s">
        <v>171</v>
      </c>
      <c r="G48" s="194">
        <f>[6]MFG!$Q$1</f>
        <v>-5.0000000000000001E-3</v>
      </c>
      <c r="H48" s="22">
        <f>VLOOKUP($J$5,'[5]Budget Share'!$D:$Z,N48,FALSE)</f>
        <v>132423.48670953777</v>
      </c>
      <c r="I48" s="23">
        <f>VLOOKUP($I$5,'[6]Budget Share'!$D:$Z,$O48,FALSE)</f>
        <v>105151.63514241431</v>
      </c>
      <c r="J48" s="6">
        <f>I48-H48</f>
        <v>-27271.851567123464</v>
      </c>
      <c r="K48" s="24">
        <f>IF(O48=TRUE,"n/a",IF(H48=0,"n/a",(J48/H48)*100))</f>
        <v>-20.594421914703453</v>
      </c>
      <c r="L48" s="33"/>
      <c r="M48" s="25" t="s">
        <v>50</v>
      </c>
      <c r="N48" s="67">
        <v>18</v>
      </c>
      <c r="O48" s="67">
        <v>18</v>
      </c>
      <c r="P48" s="27"/>
      <c r="Q48" s="27"/>
      <c r="S48" s="111"/>
    </row>
    <row r="49" spans="1:19" ht="13.5" thickBot="1" x14ac:dyDescent="0.35">
      <c r="A49" s="50"/>
      <c r="B49" s="4"/>
      <c r="C49" s="4"/>
      <c r="D49" s="4"/>
      <c r="E49" s="4"/>
      <c r="F49" s="4"/>
      <c r="G49" s="34"/>
      <c r="H49" s="22"/>
      <c r="I49" s="23"/>
      <c r="J49" s="6"/>
      <c r="K49" s="24"/>
      <c r="L49" s="33"/>
      <c r="M49" s="25"/>
      <c r="N49" s="25"/>
      <c r="O49" s="25"/>
      <c r="P49" s="25"/>
      <c r="S49" s="111"/>
    </row>
    <row r="50" spans="1:19" s="19" customFormat="1" ht="14.5" thickBot="1" x14ac:dyDescent="0.35">
      <c r="A50" s="50">
        <v>100101</v>
      </c>
      <c r="B50" s="1" t="s">
        <v>52</v>
      </c>
      <c r="C50" s="1"/>
      <c r="D50" s="1"/>
      <c r="E50" s="1"/>
      <c r="F50" s="1"/>
      <c r="G50" s="3"/>
      <c r="H50" s="131">
        <f>SUM(H17:H48)-H20-H21</f>
        <v>8588506.3483705726</v>
      </c>
      <c r="I50" s="131">
        <f>SUM(I17:I48)-I20-I21</f>
        <v>9273309.7082774453</v>
      </c>
      <c r="J50" s="131">
        <f>SUM(J17:J48)-J20-J21</f>
        <v>684803.35990687716</v>
      </c>
      <c r="K50" s="132">
        <f>IF(O50=TRUE,"n/a",IF(H50=0,"n/a",(J50/H50)*100))</f>
        <v>7.9734861002553643</v>
      </c>
      <c r="L50" s="33"/>
      <c r="M50" s="9"/>
      <c r="S50" s="111"/>
    </row>
    <row r="51" spans="1:19" s="76" customFormat="1" ht="15.5" x14ac:dyDescent="0.3">
      <c r="A51" s="93"/>
      <c r="B51" s="128" t="s">
        <v>10</v>
      </c>
      <c r="C51" s="74"/>
      <c r="D51" s="74"/>
      <c r="E51" s="74"/>
      <c r="F51" s="74"/>
      <c r="G51" s="75"/>
      <c r="H51" s="176">
        <f>H50/H11</f>
        <v>7500.8789068738624</v>
      </c>
      <c r="I51" s="176">
        <f>I50/I11</f>
        <v>7980.4730708067518</v>
      </c>
      <c r="J51" s="176">
        <f>I51-H51</f>
        <v>479.59416393288939</v>
      </c>
      <c r="K51" s="243">
        <f>J51/H51*100</f>
        <v>6.3938395738316167</v>
      </c>
      <c r="L51" s="27"/>
      <c r="M51" s="77"/>
    </row>
    <row r="52" spans="1:19" s="76" customFormat="1" ht="8.5" customHeight="1" x14ac:dyDescent="0.3">
      <c r="A52" s="93"/>
      <c r="B52" s="128"/>
      <c r="C52" s="74"/>
      <c r="D52" s="74"/>
      <c r="E52" s="74"/>
      <c r="F52" s="74"/>
      <c r="G52" s="84"/>
      <c r="H52" s="176"/>
      <c r="I52" s="176"/>
      <c r="J52" s="176"/>
      <c r="K52" s="243"/>
      <c r="L52" s="27"/>
      <c r="M52" s="77"/>
    </row>
    <row r="53" spans="1:19" ht="14" x14ac:dyDescent="0.25">
      <c r="A53" s="89"/>
      <c r="B53" s="117" t="s">
        <v>331</v>
      </c>
      <c r="C53" s="2"/>
      <c r="D53" s="2"/>
      <c r="E53" s="2"/>
      <c r="F53" s="2"/>
      <c r="G53" s="279"/>
      <c r="H53" s="9">
        <f>VLOOKUP($I$5,'[6]Grants Summary'!$E:$I,3,FALSE)</f>
        <v>131950</v>
      </c>
      <c r="I53" s="335"/>
      <c r="J53" s="6">
        <f>I53-H53</f>
        <v>-131950</v>
      </c>
      <c r="K53" s="24">
        <f>IF(O53=TRUE,"n/a",IF(H53=0,"n/a",(J53/H53)*100))</f>
        <v>-100</v>
      </c>
      <c r="L53" s="33"/>
      <c r="M53" s="9"/>
      <c r="N53" s="63"/>
    </row>
    <row r="54" spans="1:19" ht="14" x14ac:dyDescent="0.25">
      <c r="A54" s="89"/>
      <c r="B54" s="117" t="s">
        <v>330</v>
      </c>
      <c r="C54" s="2"/>
      <c r="D54" s="2"/>
      <c r="E54" s="2"/>
      <c r="F54" s="2"/>
      <c r="G54" s="279"/>
      <c r="H54" s="9">
        <f>VLOOKUP($I$5,'[6]Grants Summary'!$E:$I,4,FALSE)</f>
        <v>163478</v>
      </c>
      <c r="I54" s="335"/>
      <c r="J54" s="6">
        <f t="shared" ref="J54:J55" si="7">I54-H54</f>
        <v>-163478</v>
      </c>
      <c r="K54" s="24">
        <f>IF(O54=TRUE,"n/a",IF(H54=0,"n/a",(J54/H54)*100))</f>
        <v>-100</v>
      </c>
      <c r="L54" s="33"/>
      <c r="M54" s="9"/>
      <c r="N54" s="63"/>
    </row>
    <row r="55" spans="1:19" ht="14" x14ac:dyDescent="0.25">
      <c r="A55" s="89"/>
      <c r="B55" s="117" t="s">
        <v>329</v>
      </c>
      <c r="C55" s="2"/>
      <c r="D55" s="2"/>
      <c r="E55" s="2"/>
      <c r="F55" s="2"/>
      <c r="G55" s="279"/>
      <c r="H55" s="9">
        <f>VLOOKUP($I$5,'[6]Grants Summary'!$E:$I,5,FALSE)</f>
        <v>166324</v>
      </c>
      <c r="I55" s="335"/>
      <c r="J55" s="6">
        <f t="shared" si="7"/>
        <v>-166324</v>
      </c>
      <c r="K55" s="24">
        <f>IF(O55=TRUE,"n/a",IF(H55=0,"n/a",(J55/H55)*100))</f>
        <v>-100</v>
      </c>
      <c r="L55" s="33"/>
      <c r="M55" s="9"/>
      <c r="N55" s="63"/>
    </row>
    <row r="56" spans="1:19" ht="17" customHeight="1" thickBot="1" x14ac:dyDescent="0.35">
      <c r="A56" s="50"/>
      <c r="B56" s="4"/>
      <c r="C56" s="4"/>
      <c r="D56" s="4"/>
      <c r="E56" s="4"/>
      <c r="F56" s="4"/>
      <c r="G56" s="34"/>
      <c r="H56" s="22"/>
      <c r="I56" s="23"/>
      <c r="J56" s="6"/>
      <c r="K56" s="24"/>
      <c r="L56" s="33"/>
      <c r="M56" s="35"/>
      <c r="N56" s="25"/>
      <c r="O56" s="25"/>
      <c r="P56" s="25"/>
      <c r="S56" s="111"/>
    </row>
    <row r="57" spans="1:19" s="143" customFormat="1" ht="16" thickBot="1" x14ac:dyDescent="0.4">
      <c r="A57" s="172"/>
      <c r="B57" s="186" t="s">
        <v>257</v>
      </c>
      <c r="C57" s="170"/>
      <c r="D57" s="170"/>
      <c r="E57" s="170"/>
      <c r="F57" s="170"/>
      <c r="G57" s="171" t="s">
        <v>63</v>
      </c>
      <c r="H57" s="168">
        <f>SUM(H50:H56)-H51</f>
        <v>9050258.3483705726</v>
      </c>
      <c r="I57" s="168">
        <f>SUM(I50:I56)-I51</f>
        <v>9273309.7082774453</v>
      </c>
      <c r="J57" s="168">
        <f>SUM(J50:J56)-J51</f>
        <v>223051.3599068771</v>
      </c>
      <c r="K57" s="169">
        <f>IF(O57=TRUE,"n/a",IF(H57=0,"n/a",(J57/H57)*100))</f>
        <v>2.4645855545884583</v>
      </c>
      <c r="L57" s="142"/>
      <c r="S57" s="144"/>
    </row>
    <row r="58" spans="1:19" ht="12.5" x14ac:dyDescent="0.25">
      <c r="A58" s="133"/>
      <c r="B58" s="134"/>
      <c r="C58" s="17"/>
      <c r="D58" s="17"/>
      <c r="E58" s="17"/>
      <c r="F58" s="17"/>
      <c r="G58" s="21"/>
      <c r="H58" s="247">
        <f>VLOOKUP($J$5,'[6]Schls Forum'!$C:$N,11,FALSE)-H57</f>
        <v>0</v>
      </c>
      <c r="I58" s="247">
        <f>VLOOKUP(I5,'[6]Budget Share'!$D:$Z,23,FALSE)+I54+I55-I57</f>
        <v>0</v>
      </c>
      <c r="J58" s="193">
        <f>I58-H58</f>
        <v>0</v>
      </c>
      <c r="K58" s="35"/>
      <c r="L58" s="115"/>
      <c r="M58" s="9"/>
      <c r="N58" s="67">
        <v>23</v>
      </c>
      <c r="O58" s="67">
        <v>23</v>
      </c>
      <c r="P58" s="25"/>
    </row>
    <row r="59" spans="1:19" x14ac:dyDescent="0.3">
      <c r="A59" s="50"/>
      <c r="B59" s="4"/>
      <c r="C59" s="4"/>
      <c r="D59" s="4"/>
      <c r="E59" s="4"/>
      <c r="F59" s="283" t="s">
        <v>125</v>
      </c>
      <c r="G59" s="284" t="s">
        <v>264</v>
      </c>
      <c r="H59" s="237" t="s">
        <v>126</v>
      </c>
      <c r="I59" s="238" t="s">
        <v>263</v>
      </c>
      <c r="J59" s="6"/>
      <c r="K59" s="24"/>
      <c r="L59" s="33"/>
      <c r="M59" s="35"/>
      <c r="N59" s="64"/>
      <c r="O59" s="38"/>
      <c r="P59" s="38"/>
    </row>
    <row r="60" spans="1:19" x14ac:dyDescent="0.3">
      <c r="A60" s="50"/>
      <c r="B60" s="4"/>
      <c r="C60" s="4"/>
      <c r="D60" s="4"/>
      <c r="E60" s="4"/>
      <c r="F60" s="40" t="s">
        <v>332</v>
      </c>
      <c r="G60" s="40" t="s">
        <v>333</v>
      </c>
      <c r="H60" s="407">
        <f>F62</f>
        <v>0</v>
      </c>
      <c r="I60" s="408">
        <f>F62</f>
        <v>0</v>
      </c>
      <c r="J60" s="6"/>
      <c r="K60" s="24"/>
      <c r="L60" s="33"/>
      <c r="M60" s="35"/>
      <c r="N60" s="64"/>
      <c r="O60" s="25"/>
      <c r="P60" s="25"/>
    </row>
    <row r="61" spans="1:19" s="27" customFormat="1" ht="10" x14ac:dyDescent="0.2">
      <c r="A61" s="239"/>
      <c r="B61" s="177"/>
      <c r="C61" s="68"/>
      <c r="D61" s="68"/>
      <c r="E61" s="68"/>
      <c r="F61" s="69"/>
      <c r="G61" s="69"/>
      <c r="H61" s="240"/>
      <c r="I61" s="240"/>
      <c r="J61" s="241"/>
      <c r="K61" s="242"/>
      <c r="M61" s="70"/>
      <c r="N61" s="71"/>
      <c r="O61" s="72"/>
      <c r="P61" s="72"/>
    </row>
    <row r="62" spans="1:19" s="35" customFormat="1" ht="12.5" x14ac:dyDescent="0.25">
      <c r="A62" s="50">
        <v>100143</v>
      </c>
      <c r="B62" s="4" t="s">
        <v>291</v>
      </c>
      <c r="C62" s="4"/>
      <c r="D62" s="4"/>
      <c r="E62" s="4"/>
      <c r="F62" s="408">
        <f>IFERROR(VLOOKUP($I$5,'IR 25-26'!D:M,3,FALSE),0)</f>
        <v>0</v>
      </c>
      <c r="G62" s="408">
        <f>F62</f>
        <v>0</v>
      </c>
      <c r="H62" s="304">
        <f>IFERROR(H60*'IR 24-25'!U3,0)</f>
        <v>0</v>
      </c>
      <c r="I62" s="73">
        <f>I60*'IR 25-26'!H2</f>
        <v>0</v>
      </c>
      <c r="J62" s="6">
        <f>I62-H62</f>
        <v>0</v>
      </c>
      <c r="K62" s="24" t="str">
        <f>IF(O62=TRUE,"n/a",IF(H62=0,"n/a",(J62/H62)*100))</f>
        <v>n/a</v>
      </c>
      <c r="L62" s="115"/>
      <c r="M62" s="9"/>
      <c r="N62" s="63"/>
    </row>
    <row r="63" spans="1:19" ht="12.5" x14ac:dyDescent="0.25">
      <c r="A63" s="239">
        <v>100101</v>
      </c>
      <c r="B63" s="177" t="s">
        <v>292</v>
      </c>
      <c r="G63" s="41"/>
      <c r="H63" s="240">
        <f>IFERROR(VLOOKUP(I6,'IR 24-25'!D:V,19,FALSE)-H62,0)</f>
        <v>0</v>
      </c>
      <c r="I63" s="240">
        <f>I10*I51</f>
        <v>0</v>
      </c>
      <c r="J63" s="241">
        <f>I63-H63</f>
        <v>0</v>
      </c>
      <c r="K63" s="242" t="str">
        <f>IF(O61=TRUE,"n/a",IF(H63=0,"n/a",(J63/H63)*100))</f>
        <v>n/a</v>
      </c>
      <c r="L63" s="33"/>
      <c r="M63" s="9"/>
      <c r="N63" s="63"/>
    </row>
    <row r="64" spans="1:19" thickBot="1" x14ac:dyDescent="0.3">
      <c r="A64" s="50"/>
      <c r="B64" s="85"/>
      <c r="C64" s="4"/>
      <c r="D64" s="4"/>
      <c r="E64" s="4"/>
      <c r="F64" s="4"/>
      <c r="G64" s="190">
        <f>(H57)/H11</f>
        <v>7904.155762769059</v>
      </c>
      <c r="H64" s="37"/>
      <c r="I64" s="73"/>
      <c r="J64" s="37"/>
      <c r="K64" s="35"/>
      <c r="L64" s="33"/>
      <c r="M64" s="9"/>
      <c r="N64" s="63"/>
    </row>
    <row r="65" spans="1:14" ht="14.5" thickBot="1" x14ac:dyDescent="0.35">
      <c r="A65" s="89"/>
      <c r="B65" s="1" t="s">
        <v>66</v>
      </c>
      <c r="C65" s="1"/>
      <c r="D65" s="1"/>
      <c r="E65" s="1"/>
      <c r="F65" s="1"/>
      <c r="G65" s="1" t="s">
        <v>64</v>
      </c>
      <c r="H65" s="455">
        <f>SUM(H62)</f>
        <v>0</v>
      </c>
      <c r="I65" s="455">
        <f t="shared" ref="I65:J65" si="8">SUM(I62)</f>
        <v>0</v>
      </c>
      <c r="J65" s="455">
        <f t="shared" si="8"/>
        <v>0</v>
      </c>
      <c r="K65" s="132" t="str">
        <f>IF(O65=TRUE,"n/a",IF(H65=0,"n/a",(J65/H65)*100))</f>
        <v>n/a</v>
      </c>
      <c r="L65" s="33"/>
      <c r="M65" s="9"/>
      <c r="N65" s="63"/>
    </row>
    <row r="66" spans="1:14" ht="14" x14ac:dyDescent="0.3">
      <c r="A66" s="89"/>
      <c r="B66" s="86"/>
      <c r="C66" s="2"/>
      <c r="D66" s="2"/>
      <c r="E66" s="2"/>
      <c r="F66" s="2"/>
      <c r="G66" s="2"/>
      <c r="H66" s="42"/>
      <c r="I66" s="43"/>
      <c r="J66" s="43"/>
      <c r="K66" s="44"/>
      <c r="L66" s="33"/>
      <c r="M66" s="9"/>
      <c r="N66" s="63"/>
    </row>
    <row r="67" spans="1:14" ht="13.5" thickBot="1" x14ac:dyDescent="0.35">
      <c r="A67" s="50">
        <v>100333</v>
      </c>
      <c r="B67" s="4" t="s">
        <v>268</v>
      </c>
      <c r="C67" s="4"/>
      <c r="D67" s="4"/>
      <c r="E67" s="4"/>
      <c r="F67" s="4"/>
      <c r="G67" s="85"/>
      <c r="H67" s="305">
        <f>VLOOKUP($I5,'[6]Schls Forum'!$C:$U,18,FALSE)</f>
        <v>362940</v>
      </c>
      <c r="I67" s="306">
        <f>VLOOKUP($I5,'[6]Schls Forum'!$C:$U,19,FALSE)</f>
        <v>368328.6288209607</v>
      </c>
      <c r="J67" s="292">
        <f>I67-H67</f>
        <v>5388.628820960701</v>
      </c>
      <c r="K67" s="24">
        <f>IF(O67=TRUE,"n/a",IF(H67=0,"n/a",(J67/H67)*100))</f>
        <v>1.4847161572052407</v>
      </c>
      <c r="L67" s="33"/>
      <c r="M67" s="9"/>
      <c r="N67" s="63"/>
    </row>
    <row r="68" spans="1:14" ht="14.5" thickBot="1" x14ac:dyDescent="0.35">
      <c r="A68" s="50"/>
      <c r="B68" s="87" t="s">
        <v>278</v>
      </c>
      <c r="C68" s="1"/>
      <c r="D68" s="1"/>
      <c r="E68" s="1"/>
      <c r="F68" s="1"/>
      <c r="G68" s="1" t="s">
        <v>65</v>
      </c>
      <c r="H68" s="307">
        <f>SUM(H67:H67)</f>
        <v>362940</v>
      </c>
      <c r="I68" s="195">
        <f>SUM(I67:I67)</f>
        <v>368328.6288209607</v>
      </c>
      <c r="J68" s="195">
        <f>SUM(J67:J67)</f>
        <v>5388.628820960701</v>
      </c>
      <c r="K68" s="132">
        <f>IF(O68=TRUE,"n/a",IF(H68=0,"n/a",(J68/H68)*100))</f>
        <v>1.4847161572052407</v>
      </c>
      <c r="L68" s="33"/>
      <c r="M68" s="19"/>
      <c r="N68" s="65"/>
    </row>
    <row r="69" spans="1:14" ht="6" customHeight="1" thickBot="1" x14ac:dyDescent="0.35">
      <c r="A69" s="50"/>
      <c r="B69" s="83"/>
      <c r="C69" s="2"/>
      <c r="D69" s="2"/>
      <c r="E69" s="2"/>
      <c r="F69" s="2"/>
      <c r="G69" s="2"/>
      <c r="H69" s="47"/>
      <c r="I69" s="47"/>
      <c r="J69" s="43"/>
      <c r="K69" s="49"/>
      <c r="L69" s="33"/>
      <c r="M69" s="19"/>
      <c r="N69" s="65"/>
    </row>
    <row r="70" spans="1:14" ht="18.5" thickBot="1" x14ac:dyDescent="0.4">
      <c r="A70" s="89"/>
      <c r="B70" s="163" t="s">
        <v>115</v>
      </c>
      <c r="C70" s="164"/>
      <c r="D70" s="164"/>
      <c r="E70" s="164"/>
      <c r="F70" s="164"/>
      <c r="G70" s="165"/>
      <c r="H70" s="166">
        <f>H68+H65+H57</f>
        <v>9413198.3483705726</v>
      </c>
      <c r="I70" s="167">
        <f>I68+I65+I57</f>
        <v>9641638.3370984066</v>
      </c>
      <c r="J70" s="168">
        <f>J68+J65+J57</f>
        <v>228439.9887278378</v>
      </c>
      <c r="K70" s="169">
        <f>IF(O70=TRUE,"n/a",IF(H70=0,"n/a",(J70/H70)*100))</f>
        <v>2.4268052183069195</v>
      </c>
      <c r="L70" s="33"/>
      <c r="M70" s="9"/>
      <c r="N70" s="66"/>
    </row>
    <row r="71" spans="1:14" ht="6.75" customHeight="1" thickBot="1" x14ac:dyDescent="0.35">
      <c r="A71" s="89"/>
      <c r="B71" s="45"/>
      <c r="C71" s="2"/>
      <c r="D71" s="2"/>
      <c r="E71" s="2"/>
      <c r="F71" s="2"/>
      <c r="G71" s="2"/>
      <c r="H71" s="195"/>
      <c r="I71" s="195"/>
      <c r="J71" s="195"/>
      <c r="K71" s="46"/>
      <c r="L71" s="33"/>
      <c r="M71" s="9"/>
      <c r="N71" s="66"/>
    </row>
    <row r="72" spans="1:14" ht="16" thickBot="1" x14ac:dyDescent="0.35">
      <c r="A72" s="89"/>
      <c r="B72" s="135" t="s">
        <v>60</v>
      </c>
      <c r="C72" s="1"/>
      <c r="D72" s="1"/>
      <c r="E72" s="1"/>
      <c r="F72" s="1"/>
      <c r="G72" s="1"/>
      <c r="H72" s="195">
        <f>(H17*4%)+((H23+H24)*50%)+(H26*50%)+H33</f>
        <v>1020737.2937482267</v>
      </c>
      <c r="I72" s="195">
        <f>(I17*4%)+((I23+I24)*50%)+(I26*50%)+I33</f>
        <v>1105489.8335929816</v>
      </c>
      <c r="J72" s="131">
        <f>I72-H72</f>
        <v>84752.53984475485</v>
      </c>
      <c r="K72" s="158">
        <f>(J72/H72)*100</f>
        <v>8.3030707669685437</v>
      </c>
      <c r="L72" s="136"/>
      <c r="M72" s="9"/>
      <c r="N72" s="137"/>
    </row>
    <row r="73" spans="1:14" x14ac:dyDescent="0.3">
      <c r="A73" s="89"/>
      <c r="B73" s="138"/>
      <c r="C73" s="17"/>
      <c r="D73" s="17"/>
      <c r="E73" s="17"/>
      <c r="F73" s="17"/>
      <c r="G73" s="17"/>
      <c r="I73" s="10"/>
      <c r="K73" s="9"/>
      <c r="L73" s="136"/>
      <c r="M73" s="138"/>
      <c r="N73" s="139"/>
    </row>
    <row r="74" spans="1:14" s="143" customFormat="1" ht="15.5" x14ac:dyDescent="0.35">
      <c r="A74" s="141"/>
      <c r="B74" s="160" t="s">
        <v>10</v>
      </c>
      <c r="C74" s="161"/>
      <c r="D74" s="161"/>
      <c r="E74" s="161"/>
      <c r="F74" s="161"/>
      <c r="G74" s="162"/>
      <c r="H74" s="187">
        <f>H70/H11</f>
        <v>8221.1339287079245</v>
      </c>
      <c r="I74" s="188">
        <f>I70/I11</f>
        <v>8297.4512367456173</v>
      </c>
      <c r="J74" s="188">
        <f>I74-H74</f>
        <v>76.317308037692783</v>
      </c>
      <c r="K74" s="189">
        <f>J74/H74*100</f>
        <v>0.92830634678259283</v>
      </c>
      <c r="N74" s="157"/>
    </row>
    <row r="75" spans="1:14" s="143" customFormat="1" ht="15.5" x14ac:dyDescent="0.35">
      <c r="A75" s="141"/>
      <c r="B75" s="152" t="s">
        <v>293</v>
      </c>
      <c r="C75" s="153"/>
      <c r="D75" s="153"/>
      <c r="E75" s="153"/>
      <c r="F75" s="153"/>
      <c r="G75" s="153"/>
      <c r="H75" s="154">
        <f>(H57-H55-I39-H42-H45)/H11</f>
        <v>6879.8699164806721</v>
      </c>
      <c r="I75" s="154">
        <f>(I57-I55-I39-I42-I45)/I11</f>
        <v>7086.3570727344622</v>
      </c>
      <c r="J75" s="155">
        <f>I75-H75</f>
        <v>206.48715625379009</v>
      </c>
      <c r="K75" s="156">
        <f>(J75/H75)*100</f>
        <v>3.0013235535042861</v>
      </c>
      <c r="N75" s="157"/>
    </row>
    <row r="76" spans="1:14" ht="15.5" hidden="1" x14ac:dyDescent="0.3">
      <c r="A76" s="89"/>
      <c r="B76" s="140" t="s">
        <v>118</v>
      </c>
      <c r="C76" s="116"/>
      <c r="D76" s="116"/>
      <c r="E76" s="116"/>
      <c r="F76" s="116"/>
      <c r="G76" s="116"/>
      <c r="H76" s="10">
        <f>(H70-H42-H45)/H11</f>
        <v>7468.83410862041</v>
      </c>
      <c r="I76" s="10">
        <f>(I70-I42-I45)/I11</f>
        <v>7528.2061508936386</v>
      </c>
      <c r="J76" s="10">
        <f>I76-H76</f>
        <v>59.372042273228544</v>
      </c>
      <c r="K76" s="46">
        <f>J76/H76*100</f>
        <v>0.79493052610048287</v>
      </c>
      <c r="L76" s="136"/>
      <c r="M76" s="19"/>
      <c r="N76" s="20"/>
    </row>
    <row r="77" spans="1:14" hidden="1" x14ac:dyDescent="0.3">
      <c r="A77" s="89"/>
      <c r="B77" s="140" t="s">
        <v>258</v>
      </c>
      <c r="C77" s="17"/>
      <c r="D77" s="17"/>
      <c r="E77" s="17"/>
      <c r="F77" s="17"/>
      <c r="G77" s="17"/>
      <c r="H77" s="10">
        <f>(H57-H42-H45-H67)/H11</f>
        <v>6834.8777767426809</v>
      </c>
      <c r="I77" s="10">
        <f>(I57-I42-I45-I67)/I11</f>
        <v>6894.2498190159076</v>
      </c>
      <c r="J77" s="10">
        <f>I77-H77</f>
        <v>59.372042273226725</v>
      </c>
      <c r="K77" s="46">
        <f>J77/H77*100</f>
        <v>0.86866282342684176</v>
      </c>
      <c r="L77" s="136"/>
      <c r="M77" s="19"/>
      <c r="N77" s="20"/>
    </row>
    <row r="78" spans="1:14" ht="13.5" thickBot="1" x14ac:dyDescent="0.35">
      <c r="A78" s="89"/>
      <c r="B78" s="140"/>
      <c r="C78" s="17"/>
      <c r="D78" s="17"/>
      <c r="E78" s="17"/>
      <c r="F78" s="17"/>
      <c r="G78" s="17"/>
      <c r="H78" s="9"/>
      <c r="I78" s="10"/>
      <c r="J78" s="10"/>
      <c r="K78" s="46"/>
      <c r="L78" s="136"/>
      <c r="M78" s="9"/>
      <c r="N78" s="137"/>
    </row>
    <row r="79" spans="1:14" s="19" customFormat="1" ht="14.5" thickBot="1" x14ac:dyDescent="0.35">
      <c r="A79" s="92"/>
      <c r="B79" s="1" t="s">
        <v>53</v>
      </c>
      <c r="C79" s="1"/>
      <c r="D79" s="1"/>
      <c r="E79" s="1"/>
      <c r="F79" s="1"/>
      <c r="G79" s="3"/>
      <c r="H79" s="131">
        <f>H57</f>
        <v>9050258.3483705726</v>
      </c>
      <c r="I79" s="131">
        <f>I57</f>
        <v>9273309.7082774453</v>
      </c>
      <c r="J79" s="131">
        <f>I79-H79</f>
        <v>223051.35990687273</v>
      </c>
      <c r="K79" s="158">
        <f>IF(O79=TRUE,"n/a",IF(H79=0,"n/a",(J79/H79)*100))</f>
        <v>2.4645855545884099</v>
      </c>
      <c r="L79" s="136"/>
      <c r="M79" s="9"/>
      <c r="N79" s="10"/>
    </row>
    <row r="80" spans="1:14" s="19" customFormat="1" ht="14.5" thickBot="1" x14ac:dyDescent="0.35">
      <c r="A80" s="92"/>
      <c r="B80" s="1" t="s">
        <v>54</v>
      </c>
      <c r="C80" s="1"/>
      <c r="D80" s="1"/>
      <c r="E80" s="1"/>
      <c r="F80" s="1"/>
      <c r="G80" s="3"/>
      <c r="H80" s="131">
        <f>-VLOOKUP($J5,'[5]Add Deleg'!$C:$H,6,FALSE)</f>
        <v>-26335</v>
      </c>
      <c r="I80" s="131">
        <f>-VLOOKUP($I5,'[6]Add Deleg'!$C:$H,6,FALSE)</f>
        <v>-26726</v>
      </c>
      <c r="J80" s="131">
        <f>I80-H80</f>
        <v>-391</v>
      </c>
      <c r="K80" s="158">
        <f>IF(O80=TRUE,"n/a",IF(H80=0,"n/a",(J80/H80)*100))</f>
        <v>1.4847161572052401</v>
      </c>
      <c r="L80" s="33"/>
      <c r="M80" s="9"/>
      <c r="N80" s="61"/>
    </row>
    <row r="81" spans="1:21" s="19" customFormat="1" ht="14.5" thickBot="1" x14ac:dyDescent="0.35">
      <c r="A81" s="94"/>
      <c r="B81" s="1" t="s">
        <v>55</v>
      </c>
      <c r="C81" s="1"/>
      <c r="D81" s="1"/>
      <c r="E81" s="1"/>
      <c r="F81" s="1"/>
      <c r="G81" s="3"/>
      <c r="H81" s="245">
        <f>SUM(H79:H80)</f>
        <v>9023923.3483705726</v>
      </c>
      <c r="I81" s="245">
        <f>SUM(I79:I80)</f>
        <v>9246583.7082774453</v>
      </c>
      <c r="J81" s="245">
        <f>SUM(J79:J80)</f>
        <v>222660.35990687273</v>
      </c>
      <c r="K81" s="246">
        <f>IF(O81=TRUE,"n/a",IF(H81=0,"n/a",(J81/H81)*100))</f>
        <v>2.4674451600597647</v>
      </c>
      <c r="L81" s="33"/>
      <c r="M81" s="9"/>
      <c r="N81" s="61"/>
    </row>
    <row r="82" spans="1:21" s="19" customFormat="1" ht="14" x14ac:dyDescent="0.3">
      <c r="A82" s="39"/>
      <c r="B82" s="2"/>
      <c r="C82" s="2"/>
      <c r="D82" s="2"/>
      <c r="E82" s="2"/>
      <c r="F82" s="2"/>
      <c r="G82" s="48"/>
      <c r="H82" s="43"/>
      <c r="I82" s="43"/>
      <c r="J82" s="49"/>
      <c r="K82" s="33"/>
      <c r="L82" s="9"/>
      <c r="M82" s="61"/>
    </row>
    <row r="83" spans="1:21" s="10" customFormat="1" ht="14" hidden="1" outlineLevel="1" x14ac:dyDescent="0.3">
      <c r="A83" s="285"/>
      <c r="B83" s="2" t="s">
        <v>93</v>
      </c>
      <c r="C83" s="286" t="s">
        <v>94</v>
      </c>
      <c r="D83" s="2" t="s">
        <v>95</v>
      </c>
      <c r="E83" s="2" t="s">
        <v>96</v>
      </c>
      <c r="F83" s="2" t="s">
        <v>97</v>
      </c>
      <c r="G83" s="2" t="s">
        <v>98</v>
      </c>
      <c r="K83" s="119"/>
      <c r="M83" s="61"/>
    </row>
    <row r="84" spans="1:21" ht="12.5" hidden="1" outlineLevel="1" x14ac:dyDescent="0.25">
      <c r="A84" s="7">
        <v>1</v>
      </c>
      <c r="B84" s="98" t="str">
        <f>'Schools List 2526'!E154</f>
        <v>King Edward VII School</v>
      </c>
      <c r="C84" s="97">
        <v>1</v>
      </c>
      <c r="D84" s="99" t="str">
        <f t="shared" ref="D84" si="9">IF(G84=0,7&amp;E84,6&amp;E84)</f>
        <v>74259</v>
      </c>
      <c r="E84" s="100">
        <f>'Schools List 2526'!D154</f>
        <v>4259</v>
      </c>
      <c r="F84" s="100">
        <f>'Schools List 2526'!C154</f>
        <v>0</v>
      </c>
      <c r="G84" s="101">
        <f>'Schools List 2526'!G154</f>
        <v>0</v>
      </c>
      <c r="H84" s="9"/>
      <c r="M84" s="9"/>
    </row>
    <row r="85" spans="1:21" s="10" customFormat="1" collapsed="1" x14ac:dyDescent="0.3">
      <c r="A85" s="7"/>
      <c r="B85" s="98"/>
      <c r="C85" s="97"/>
      <c r="D85" s="99"/>
      <c r="E85" s="100"/>
      <c r="F85" s="100"/>
      <c r="G85" s="101"/>
      <c r="I85" s="9"/>
      <c r="J85" s="9"/>
      <c r="K85" s="33"/>
      <c r="L85" s="9"/>
      <c r="M85" s="61"/>
      <c r="N85" s="9"/>
      <c r="O85" s="9"/>
      <c r="P85" s="9"/>
      <c r="Q85" s="9"/>
      <c r="R85" s="9"/>
      <c r="S85" s="9"/>
      <c r="T85" s="9"/>
      <c r="U85" s="9"/>
    </row>
    <row r="86" spans="1:21" s="10" customFormat="1" x14ac:dyDescent="0.3">
      <c r="A86" s="7"/>
      <c r="B86" s="98"/>
      <c r="C86" s="97"/>
      <c r="D86" s="99"/>
      <c r="E86" s="100"/>
      <c r="F86" s="100"/>
      <c r="G86" s="101"/>
      <c r="I86" s="9"/>
      <c r="J86" s="9"/>
      <c r="K86" s="33"/>
      <c r="L86" s="9"/>
      <c r="M86" s="61"/>
      <c r="N86" s="9"/>
      <c r="O86" s="9"/>
      <c r="P86" s="9"/>
      <c r="Q86" s="9"/>
      <c r="R86" s="9"/>
      <c r="S86" s="9"/>
      <c r="T86" s="9"/>
      <c r="U86" s="9"/>
    </row>
    <row r="87" spans="1:21" s="10" customFormat="1" x14ac:dyDescent="0.3">
      <c r="A87" s="7"/>
      <c r="B87" s="98"/>
      <c r="C87" s="97"/>
      <c r="D87" s="99"/>
      <c r="E87" s="100"/>
      <c r="F87" s="100"/>
      <c r="G87" s="101"/>
      <c r="I87" s="9"/>
      <c r="J87" s="9"/>
      <c r="K87" s="33"/>
      <c r="L87" s="9"/>
      <c r="M87" s="61"/>
      <c r="N87" s="9"/>
      <c r="O87" s="9"/>
      <c r="P87" s="9"/>
      <c r="Q87" s="9"/>
      <c r="R87" s="9"/>
      <c r="S87" s="9"/>
      <c r="T87" s="9"/>
      <c r="U87" s="9"/>
    </row>
  </sheetData>
  <sheetProtection selectLockedCells="1" selectUnlockedCells="1"/>
  <mergeCells count="2">
    <mergeCell ref="I1:J2"/>
    <mergeCell ref="B27:B31"/>
  </mergeCells>
  <conditionalFormatting sqref="M17:M49 N49:P49 N53:N56 N62:N67">
    <cfRule type="cellIs" dxfId="1" priority="1" stopIfTrue="1" operator="equal">
      <formula>TRUE</formula>
    </cfRule>
  </conditionalFormatting>
  <conditionalFormatting sqref="P16 O56:P56 P58 O59:P61 N70:N72 N78">
    <cfRule type="cellIs" dxfId="0" priority="2" stopIfTrue="1" operator="equal">
      <formula>TRUE</formula>
    </cfRule>
  </conditionalFormatting>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Drop Down 1">
              <controlPr defaultSize="0" print="0" autoLine="0" autoPict="0" altText="Drop down list of Maintained Primary Schools">
                <anchor moveWithCells="1">
                  <from>
                    <xdr:col>1</xdr:col>
                    <xdr:colOff>69850</xdr:colOff>
                    <xdr:row>1</xdr:row>
                    <xdr:rowOff>31750</xdr:rowOff>
                  </from>
                  <to>
                    <xdr:col>3</xdr:col>
                    <xdr:colOff>146050</xdr:colOff>
                    <xdr:row>2</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7F9F-83B2-4365-97B3-094B401C3CB2}">
  <sheetPr codeName="Sheet11">
    <pageSetUpPr fitToPage="1"/>
  </sheetPr>
  <dimension ref="A1:S17"/>
  <sheetViews>
    <sheetView showGridLines="0" showRowColHeaders="0" topLeftCell="B1" zoomScaleNormal="100" workbookViewId="0">
      <pane xSplit="2" ySplit="3" topLeftCell="D4" activePane="bottomRight" state="frozen"/>
      <selection activeCell="B1" sqref="B1"/>
      <selection pane="topRight" activeCell="D1" sqref="D1"/>
      <selection pane="bottomLeft" activeCell="B4" sqref="B4"/>
      <selection pane="bottomRight" activeCell="R10" sqref="R10"/>
    </sheetView>
  </sheetViews>
  <sheetFormatPr defaultColWidth="12.453125" defaultRowHeight="15.5" x14ac:dyDescent="0.35"/>
  <cols>
    <col min="1" max="1" width="0" hidden="1" customWidth="1"/>
    <col min="2" max="2" width="12.453125" style="357"/>
    <col min="3" max="3" width="24.7265625" style="344" customWidth="1"/>
    <col min="4" max="6" width="7.54296875" customWidth="1"/>
    <col min="7" max="7" width="10.26953125" customWidth="1"/>
    <col min="8" max="8" width="11.1796875" bestFit="1" customWidth="1"/>
    <col min="9" max="9" width="12.08984375" bestFit="1" customWidth="1"/>
    <col min="10" max="10" width="8.6328125" bestFit="1" customWidth="1"/>
    <col min="11" max="11" width="12.6328125" style="365" customWidth="1"/>
    <col min="12" max="12" width="2.7265625" customWidth="1"/>
    <col min="13" max="14" width="0" hidden="1" customWidth="1"/>
    <col min="15" max="15" width="2.81640625" hidden="1" customWidth="1"/>
    <col min="16" max="16" width="11.6328125" bestFit="1" customWidth="1"/>
    <col min="17" max="17" width="11.1796875" bestFit="1" customWidth="1"/>
  </cols>
  <sheetData>
    <row r="1" spans="1:19" ht="25" x14ac:dyDescent="0.5">
      <c r="B1" s="369" t="s">
        <v>355</v>
      </c>
      <c r="C1" s="345"/>
    </row>
    <row r="2" spans="1:19" ht="10.5" customHeight="1" x14ac:dyDescent="0.65">
      <c r="B2" s="349"/>
      <c r="C2" s="345"/>
      <c r="N2" s="350">
        <v>60000</v>
      </c>
    </row>
    <row r="3" spans="1:19" ht="51" x14ac:dyDescent="0.35">
      <c r="A3" s="351" t="s">
        <v>338</v>
      </c>
      <c r="B3" s="351" t="s">
        <v>339</v>
      </c>
      <c r="C3" s="346" t="s">
        <v>93</v>
      </c>
      <c r="D3" s="347" t="s">
        <v>340</v>
      </c>
      <c r="E3" s="347" t="s">
        <v>341</v>
      </c>
      <c r="F3" s="360" t="s">
        <v>342</v>
      </c>
      <c r="G3" s="360" t="s">
        <v>343</v>
      </c>
      <c r="H3" s="360" t="s">
        <v>344</v>
      </c>
      <c r="I3" s="360" t="s">
        <v>345</v>
      </c>
      <c r="J3" s="360" t="s">
        <v>346</v>
      </c>
      <c r="K3" s="370" t="s">
        <v>271</v>
      </c>
      <c r="M3" s="347" t="s">
        <v>347</v>
      </c>
      <c r="N3" s="347" t="s">
        <v>348</v>
      </c>
      <c r="P3" s="361" t="s">
        <v>353</v>
      </c>
      <c r="Q3" s="361" t="s">
        <v>354</v>
      </c>
    </row>
    <row r="4" spans="1:19" x14ac:dyDescent="0.35">
      <c r="A4" s="352">
        <v>7023</v>
      </c>
      <c r="B4" s="352">
        <v>7023</v>
      </c>
      <c r="C4" s="352" t="s">
        <v>280</v>
      </c>
      <c r="D4" s="353">
        <v>98</v>
      </c>
      <c r="E4" s="353">
        <v>98</v>
      </c>
      <c r="F4" s="348">
        <v>98</v>
      </c>
      <c r="G4" s="354">
        <v>23471.165375127846</v>
      </c>
      <c r="H4" s="354">
        <v>2300174.206762529</v>
      </c>
      <c r="I4" s="354">
        <v>0</v>
      </c>
      <c r="J4" s="354"/>
      <c r="K4" s="367">
        <v>2300174.206762529</v>
      </c>
      <c r="M4" s="354"/>
      <c r="N4" s="354"/>
      <c r="P4" s="358">
        <f>(D4*10000)*5/12+(E4*10000)*7/12</f>
        <v>980000</v>
      </c>
      <c r="Q4" s="358">
        <f>K4-N4-P4</f>
        <v>1320174.206762529</v>
      </c>
      <c r="S4" s="359">
        <f>P4+Q4-K4</f>
        <v>0</v>
      </c>
    </row>
    <row r="5" spans="1:19" x14ac:dyDescent="0.35">
      <c r="A5" s="352">
        <v>7010</v>
      </c>
      <c r="B5" s="352">
        <v>7010</v>
      </c>
      <c r="C5" s="352" t="s">
        <v>349</v>
      </c>
      <c r="D5" s="353">
        <v>322</v>
      </c>
      <c r="E5" s="353">
        <v>322</v>
      </c>
      <c r="F5" s="348">
        <v>322</v>
      </c>
      <c r="G5" s="354">
        <v>21749.951277454315</v>
      </c>
      <c r="H5" s="354">
        <v>7003484.3113402892</v>
      </c>
      <c r="I5" s="354">
        <v>0</v>
      </c>
      <c r="J5" s="354">
        <v>60000</v>
      </c>
      <c r="K5" s="367">
        <v>7063484.3113402892</v>
      </c>
      <c r="M5" s="354"/>
      <c r="N5" s="354"/>
      <c r="P5" s="358">
        <f t="shared" ref="P5:P10" si="0">(D5*10000)*5/12+(E5*10000)*7/12</f>
        <v>3220000</v>
      </c>
      <c r="Q5" s="358">
        <f t="shared" ref="Q5:Q10" si="1">K5-N5-P5</f>
        <v>3843484.3113402892</v>
      </c>
      <c r="S5" s="359"/>
    </row>
    <row r="6" spans="1:19" x14ac:dyDescent="0.35">
      <c r="A6" s="352">
        <v>7036</v>
      </c>
      <c r="B6" s="352">
        <v>7036</v>
      </c>
      <c r="C6" s="352" t="s">
        <v>350</v>
      </c>
      <c r="D6" s="353">
        <v>179</v>
      </c>
      <c r="E6" s="353">
        <v>179</v>
      </c>
      <c r="F6" s="348">
        <v>179</v>
      </c>
      <c r="G6" s="354">
        <v>22421.147064464913</v>
      </c>
      <c r="H6" s="354">
        <v>4013385.3245392195</v>
      </c>
      <c r="I6" s="354">
        <v>0</v>
      </c>
      <c r="J6" s="354">
        <v>60000</v>
      </c>
      <c r="K6" s="367">
        <v>4073385.3245392195</v>
      </c>
      <c r="M6" s="354"/>
      <c r="N6" s="354"/>
      <c r="P6" s="358">
        <f t="shared" si="0"/>
        <v>1790000</v>
      </c>
      <c r="Q6" s="358">
        <f t="shared" si="1"/>
        <v>2283385.3245392195</v>
      </c>
      <c r="S6" s="359">
        <f t="shared" ref="S6:S11" si="2">P6+Q6-K6</f>
        <v>0</v>
      </c>
    </row>
    <row r="7" spans="1:19" x14ac:dyDescent="0.35">
      <c r="A7" s="352">
        <v>7043</v>
      </c>
      <c r="B7" s="352">
        <v>7043</v>
      </c>
      <c r="C7" s="352" t="s">
        <v>172</v>
      </c>
      <c r="D7" s="353">
        <v>247</v>
      </c>
      <c r="E7" s="353">
        <v>247</v>
      </c>
      <c r="F7" s="348">
        <v>247</v>
      </c>
      <c r="G7" s="354">
        <v>22416.960894480577</v>
      </c>
      <c r="H7" s="354">
        <v>5536989.3409367027</v>
      </c>
      <c r="I7" s="354">
        <v>0</v>
      </c>
      <c r="J7" s="354">
        <v>60000</v>
      </c>
      <c r="K7" s="367">
        <v>5596989.3409367027</v>
      </c>
      <c r="M7" s="354"/>
      <c r="N7" s="354"/>
      <c r="P7" s="358">
        <f t="shared" si="0"/>
        <v>2470000</v>
      </c>
      <c r="Q7" s="358">
        <f t="shared" si="1"/>
        <v>3126989.3409367027</v>
      </c>
      <c r="S7" s="359">
        <f t="shared" si="2"/>
        <v>0</v>
      </c>
    </row>
    <row r="8" spans="1:19" x14ac:dyDescent="0.35">
      <c r="A8" s="352">
        <v>7024</v>
      </c>
      <c r="B8" s="352">
        <v>7024</v>
      </c>
      <c r="C8" s="352" t="s">
        <v>173</v>
      </c>
      <c r="D8" s="353">
        <v>249</v>
      </c>
      <c r="E8" s="353">
        <v>249</v>
      </c>
      <c r="F8" s="348">
        <v>249</v>
      </c>
      <c r="G8" s="354">
        <v>23547.644647655987</v>
      </c>
      <c r="H8" s="354">
        <v>5863363.5172663406</v>
      </c>
      <c r="I8" s="354">
        <v>372034</v>
      </c>
      <c r="J8" s="354">
        <v>60000</v>
      </c>
      <c r="K8" s="367">
        <v>6295397.5172663406</v>
      </c>
      <c r="M8" s="354"/>
      <c r="N8" s="354"/>
      <c r="P8" s="358">
        <f t="shared" si="0"/>
        <v>2490000</v>
      </c>
      <c r="Q8" s="358">
        <f t="shared" si="1"/>
        <v>3805397.5172663406</v>
      </c>
      <c r="S8" s="359">
        <f t="shared" si="2"/>
        <v>0</v>
      </c>
    </row>
    <row r="9" spans="1:19" x14ac:dyDescent="0.35">
      <c r="A9" s="352">
        <v>7013</v>
      </c>
      <c r="B9" s="352">
        <v>7013</v>
      </c>
      <c r="C9" s="352" t="s">
        <v>174</v>
      </c>
      <c r="D9" s="353">
        <v>100</v>
      </c>
      <c r="E9" s="353">
        <v>100</v>
      </c>
      <c r="F9" s="348">
        <v>100</v>
      </c>
      <c r="G9" s="354">
        <v>22193.341168123789</v>
      </c>
      <c r="H9" s="354">
        <v>2219334.1168123786</v>
      </c>
      <c r="I9" s="354">
        <v>0</v>
      </c>
      <c r="J9" s="354"/>
      <c r="K9" s="367">
        <v>2219334.1168123786</v>
      </c>
      <c r="M9" s="354"/>
      <c r="N9" s="354"/>
      <c r="P9" s="358">
        <f t="shared" si="0"/>
        <v>1000000</v>
      </c>
      <c r="Q9" s="358">
        <f t="shared" si="1"/>
        <v>1219334.1168123786</v>
      </c>
      <c r="S9" s="359">
        <f t="shared" si="2"/>
        <v>0</v>
      </c>
    </row>
    <row r="10" spans="1:19" x14ac:dyDescent="0.35">
      <c r="A10" s="352">
        <v>7026</v>
      </c>
      <c r="B10" s="352">
        <v>7026</v>
      </c>
      <c r="C10" s="352" t="s">
        <v>351</v>
      </c>
      <c r="D10" s="353">
        <v>103</v>
      </c>
      <c r="E10" s="353">
        <v>103</v>
      </c>
      <c r="F10" s="348">
        <v>103</v>
      </c>
      <c r="G10" s="354">
        <v>23515.957245413359</v>
      </c>
      <c r="H10" s="354">
        <v>2422143.5962775759</v>
      </c>
      <c r="I10" s="354">
        <v>0</v>
      </c>
      <c r="J10" s="354"/>
      <c r="K10" s="367">
        <v>2422143.5962775759</v>
      </c>
      <c r="M10" s="354"/>
      <c r="N10" s="354"/>
      <c r="P10" s="358">
        <f t="shared" si="0"/>
        <v>1030000</v>
      </c>
      <c r="Q10" s="358">
        <f t="shared" si="1"/>
        <v>1392143.5962775759</v>
      </c>
      <c r="S10" s="359">
        <f t="shared" si="2"/>
        <v>0</v>
      </c>
    </row>
    <row r="11" spans="1:19" s="365" customFormat="1" x14ac:dyDescent="0.35">
      <c r="A11" s="362"/>
      <c r="B11" s="362"/>
      <c r="C11" s="363" t="s">
        <v>352</v>
      </c>
      <c r="D11" s="364">
        <f>SUM(D4:D10)</f>
        <v>1298</v>
      </c>
      <c r="E11" s="364">
        <f t="shared" ref="E11:F11" si="3">SUM(E4:E10)</f>
        <v>1298</v>
      </c>
      <c r="F11" s="364">
        <f t="shared" si="3"/>
        <v>1298</v>
      </c>
      <c r="H11" s="366">
        <f t="shared" ref="H11" si="4">SUM(H4:H10)</f>
        <v>29358874.413935035</v>
      </c>
      <c r="I11" s="366">
        <f t="shared" ref="I11" si="5">SUM(I4:I10)</f>
        <v>372034</v>
      </c>
      <c r="J11" s="366">
        <f t="shared" ref="J11" si="6">SUM(J4:J10)</f>
        <v>240000</v>
      </c>
      <c r="K11" s="372">
        <f t="shared" ref="K11" si="7">SUM(K4:K10)</f>
        <v>29970908.413935035</v>
      </c>
      <c r="M11" s="367">
        <v>91</v>
      </c>
      <c r="N11" s="367">
        <v>1071178.170017703</v>
      </c>
      <c r="P11" s="366">
        <f t="shared" ref="P11" si="8">SUM(P4:P10)</f>
        <v>12980000</v>
      </c>
      <c r="Q11" s="366">
        <f t="shared" ref="Q11" si="9">SUM(Q4:Q10)</f>
        <v>16990908.413935035</v>
      </c>
      <c r="S11" s="359">
        <f t="shared" si="2"/>
        <v>0</v>
      </c>
    </row>
    <row r="12" spans="1:19" x14ac:dyDescent="0.35">
      <c r="B12" s="355"/>
    </row>
    <row r="13" spans="1:19" x14ac:dyDescent="0.35">
      <c r="B13" s="355"/>
      <c r="K13" s="371"/>
      <c r="Q13" s="368">
        <f>SUM(P11:Q11)</f>
        <v>29970908.413935035</v>
      </c>
    </row>
    <row r="14" spans="1:19" x14ac:dyDescent="0.35">
      <c r="B14" s="355"/>
      <c r="K14" s="371"/>
      <c r="Q14" s="356"/>
    </row>
    <row r="15" spans="1:19" x14ac:dyDescent="0.35">
      <c r="B15" s="355"/>
      <c r="K15" s="371"/>
    </row>
    <row r="17" spans="11:11" x14ac:dyDescent="0.35">
      <c r="K17" s="371"/>
    </row>
  </sheetData>
  <pageMargins left="0.70866141732283472" right="0.70866141732283472" top="0.74803149606299213" bottom="0.74803149606299213" header="0.31496062992125984" footer="0.31496062992125984"/>
  <pageSetup paperSize="9" scale="72"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C59A-AC6B-4685-9F20-41D7FC171FA2}">
  <sheetPr codeName="Sheet3"/>
  <dimension ref="D1:O9"/>
  <sheetViews>
    <sheetView showGridLines="0" showRowColHeaders="0" topLeftCell="D1" workbookViewId="0">
      <pane xSplit="2" ySplit="3" topLeftCell="F4" activePane="bottomRight" state="frozen"/>
      <selection activeCell="D1" sqref="D1"/>
      <selection pane="topRight" activeCell="F1" sqref="F1"/>
      <selection pane="bottomLeft" activeCell="D4" sqref="D4"/>
      <selection pane="bottomRight" activeCell="E13" sqref="E13"/>
    </sheetView>
  </sheetViews>
  <sheetFormatPr defaultRowHeight="15.5" x14ac:dyDescent="0.35"/>
  <cols>
    <col min="1" max="3" width="0" style="373" hidden="1" customWidth="1"/>
    <col min="4" max="4" width="8.7265625" style="373"/>
    <col min="5" max="5" width="43.1796875" style="373" bestFit="1" customWidth="1"/>
    <col min="6" max="6" width="12.54296875" style="373" customWidth="1"/>
    <col min="7" max="8" width="12.26953125" style="373" bestFit="1" customWidth="1"/>
    <col min="9" max="9" width="1.90625" style="373" customWidth="1"/>
    <col min="10" max="10" width="14.26953125" style="373" customWidth="1"/>
    <col min="11" max="11" width="14.1796875" style="373" customWidth="1"/>
    <col min="12" max="12" width="1.81640625" style="373" customWidth="1"/>
    <col min="13" max="13" width="13.6328125" style="373" bestFit="1" customWidth="1"/>
    <col min="14" max="16384" width="8.7265625" style="373"/>
  </cols>
  <sheetData>
    <row r="1" spans="4:15" ht="22.5" x14ac:dyDescent="0.45">
      <c r="D1" s="374" t="s">
        <v>356</v>
      </c>
      <c r="E1" s="375"/>
      <c r="G1" s="376"/>
      <c r="H1" s="377">
        <v>10757.74</v>
      </c>
      <c r="I1" s="377"/>
      <c r="J1" s="377"/>
      <c r="K1" s="377"/>
      <c r="L1" s="377"/>
      <c r="M1" s="378"/>
    </row>
    <row r="2" spans="4:15" x14ac:dyDescent="0.35">
      <c r="D2" s="379"/>
      <c r="E2" s="375"/>
      <c r="G2" s="376"/>
      <c r="H2" s="377"/>
      <c r="I2" s="377"/>
      <c r="J2" s="377"/>
      <c r="K2" s="377"/>
      <c r="L2" s="377"/>
      <c r="M2" s="378"/>
    </row>
    <row r="3" spans="4:15" ht="52.5" x14ac:dyDescent="0.35">
      <c r="D3" s="380" t="s">
        <v>96</v>
      </c>
      <c r="E3" s="381" t="s">
        <v>128</v>
      </c>
      <c r="F3" s="392" t="s">
        <v>357</v>
      </c>
      <c r="G3" s="393" t="s">
        <v>269</v>
      </c>
      <c r="H3" s="393" t="s">
        <v>270</v>
      </c>
      <c r="I3" s="382"/>
      <c r="J3" s="395" t="s">
        <v>353</v>
      </c>
      <c r="K3" s="410" t="s">
        <v>359</v>
      </c>
      <c r="L3" s="383"/>
      <c r="M3" s="397" t="s">
        <v>358</v>
      </c>
    </row>
    <row r="4" spans="4:15" x14ac:dyDescent="0.35">
      <c r="D4" s="384"/>
      <c r="E4" s="384"/>
      <c r="F4" s="385"/>
      <c r="G4" s="378"/>
      <c r="H4" s="378"/>
      <c r="I4" s="378"/>
      <c r="J4" s="378"/>
      <c r="K4" s="378"/>
      <c r="L4" s="378"/>
      <c r="M4" s="378"/>
    </row>
    <row r="5" spans="4:15" x14ac:dyDescent="0.35">
      <c r="D5" s="405">
        <v>3429</v>
      </c>
      <c r="E5" s="401" t="s">
        <v>130</v>
      </c>
      <c r="F5" s="402">
        <v>15</v>
      </c>
      <c r="G5" s="403">
        <v>6683.17</v>
      </c>
      <c r="H5" s="403">
        <f>ROUND(G5+$H$1,2)</f>
        <v>17440.91</v>
      </c>
      <c r="I5" s="399"/>
      <c r="J5" s="404">
        <f>F5*H$1</f>
        <v>161366.1</v>
      </c>
      <c r="K5" s="404">
        <f>M5-J5</f>
        <v>100247.54999999999</v>
      </c>
      <c r="L5" s="399"/>
      <c r="M5" s="406">
        <f>H5*F5</f>
        <v>261613.65</v>
      </c>
      <c r="O5" s="411">
        <f>F5*G5-K5</f>
        <v>0</v>
      </c>
    </row>
    <row r="6" spans="4:15" x14ac:dyDescent="0.35">
      <c r="D6" s="405">
        <v>2087</v>
      </c>
      <c r="E6" s="401" t="s">
        <v>86</v>
      </c>
      <c r="F6" s="402">
        <v>16</v>
      </c>
      <c r="G6" s="403">
        <v>5033.93</v>
      </c>
      <c r="H6" s="403">
        <f>ROUND(G6+$H$1,2)</f>
        <v>15791.67</v>
      </c>
      <c r="I6" s="399"/>
      <c r="J6" s="404">
        <f t="shared" ref="J6:J7" si="0">F6*H$1</f>
        <v>172123.84</v>
      </c>
      <c r="K6" s="404">
        <f t="shared" ref="K6:K7" si="1">M6-J6</f>
        <v>80542.880000000005</v>
      </c>
      <c r="L6" s="399"/>
      <c r="M6" s="406">
        <f>H6*F6</f>
        <v>252666.72</v>
      </c>
      <c r="O6" s="411">
        <f t="shared" ref="O6:O7" si="2">F6*G6-K6</f>
        <v>0</v>
      </c>
    </row>
    <row r="7" spans="4:15" x14ac:dyDescent="0.35">
      <c r="D7" s="405">
        <v>2350</v>
      </c>
      <c r="E7" s="401" t="s">
        <v>32</v>
      </c>
      <c r="F7" s="402">
        <v>21</v>
      </c>
      <c r="G7" s="403">
        <v>5995.53</v>
      </c>
      <c r="H7" s="403">
        <f>ROUND(G7+$H$1,2)</f>
        <v>16753.27</v>
      </c>
      <c r="I7" s="399"/>
      <c r="J7" s="404">
        <f t="shared" si="0"/>
        <v>225912.54</v>
      </c>
      <c r="K7" s="404">
        <f t="shared" si="1"/>
        <v>125906.12999999998</v>
      </c>
      <c r="L7" s="399"/>
      <c r="M7" s="406">
        <f>H7*F7</f>
        <v>351818.67</v>
      </c>
      <c r="O7" s="411">
        <f t="shared" si="2"/>
        <v>0</v>
      </c>
    </row>
    <row r="8" spans="4:15" x14ac:dyDescent="0.35">
      <c r="D8" s="388"/>
      <c r="E8" s="386"/>
      <c r="F8" s="387"/>
      <c r="G8" s="378"/>
      <c r="H8" s="378"/>
      <c r="I8" s="378"/>
      <c r="J8" s="378"/>
      <c r="K8" s="378"/>
      <c r="L8" s="378"/>
      <c r="M8" s="389"/>
    </row>
    <row r="9" spans="4:15" x14ac:dyDescent="0.35">
      <c r="D9" s="390"/>
      <c r="E9" s="400" t="s">
        <v>352</v>
      </c>
      <c r="F9" s="394">
        <f t="shared" ref="F9:M9" si="3">SUM(F5:F7)</f>
        <v>52</v>
      </c>
      <c r="G9" s="391"/>
      <c r="H9" s="391"/>
      <c r="I9" s="391">
        <f t="shared" si="3"/>
        <v>0</v>
      </c>
      <c r="J9" s="396">
        <f t="shared" si="3"/>
        <v>559402.48</v>
      </c>
      <c r="K9" s="396">
        <f t="shared" si="3"/>
        <v>306696.55999999994</v>
      </c>
      <c r="L9" s="391"/>
      <c r="M9" s="398">
        <f t="shared" si="3"/>
        <v>866099.04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pageSetUpPr autoPageBreaks="0" fitToPage="1"/>
  </sheetPr>
  <dimension ref="A1:M101"/>
  <sheetViews>
    <sheetView showGridLines="0" showRowColHeaders="0" zoomScaleNormal="100" workbookViewId="0">
      <selection activeCell="B8" sqref="B8"/>
    </sheetView>
  </sheetViews>
  <sheetFormatPr defaultColWidth="9.1796875" defaultRowHeight="12.5" outlineLevelRow="1" x14ac:dyDescent="0.25"/>
  <cols>
    <col min="1" max="1" width="3.54296875" style="198" customWidth="1"/>
    <col min="2" max="2" width="6" style="198" customWidth="1"/>
    <col min="3" max="3" width="51.453125" style="198" customWidth="1"/>
    <col min="4" max="4" width="12.54296875" style="198" customWidth="1"/>
    <col min="5" max="5" width="11.54296875" style="198" customWidth="1"/>
    <col min="6" max="6" width="7.54296875" style="200" customWidth="1"/>
    <col min="7" max="8" width="7.54296875" style="198" customWidth="1"/>
    <col min="9" max="16384" width="9.1796875" style="198"/>
  </cols>
  <sheetData>
    <row r="1" spans="1:12" ht="25" x14ac:dyDescent="0.5">
      <c r="B1" s="199" t="s">
        <v>310</v>
      </c>
      <c r="K1" s="458"/>
      <c r="L1" s="458"/>
    </row>
    <row r="2" spans="1:12" x14ac:dyDescent="0.25">
      <c r="K2" s="458"/>
      <c r="L2" s="458"/>
    </row>
    <row r="4" spans="1:12" x14ac:dyDescent="0.25">
      <c r="E4" s="456">
        <f>C46</f>
        <v>2001</v>
      </c>
    </row>
    <row r="6" spans="1:12" x14ac:dyDescent="0.25">
      <c r="B6" s="198" t="s">
        <v>311</v>
      </c>
      <c r="D6" s="198">
        <f>VLOOKUP(E4,[6]MFG!$C:$Y,3,FALSE)</f>
        <v>542</v>
      </c>
      <c r="G6" s="201"/>
      <c r="H6" s="202">
        <f>D6-G6</f>
        <v>542</v>
      </c>
    </row>
    <row r="7" spans="1:12" x14ac:dyDescent="0.25">
      <c r="B7" s="198" t="s">
        <v>312</v>
      </c>
      <c r="D7" s="198">
        <f>VLOOKUP(E4,[6]MFG!$C:$Y,4,FALSE)</f>
        <v>534</v>
      </c>
      <c r="G7" s="202"/>
      <c r="H7" s="202">
        <f>D7-G7</f>
        <v>534</v>
      </c>
    </row>
    <row r="8" spans="1:12" ht="13" thickBot="1" x14ac:dyDescent="0.3">
      <c r="B8" s="198" t="s">
        <v>101</v>
      </c>
      <c r="D8" s="203">
        <f>D7-D6</f>
        <v>-8</v>
      </c>
    </row>
    <row r="9" spans="1:12" ht="13" thickTop="1" x14ac:dyDescent="0.25"/>
    <row r="10" spans="1:12" ht="13" x14ac:dyDescent="0.3">
      <c r="A10" s="198">
        <v>1</v>
      </c>
      <c r="B10" s="204" t="s">
        <v>313</v>
      </c>
      <c r="D10" s="205" t="s">
        <v>102</v>
      </c>
      <c r="E10" s="205" t="s">
        <v>102</v>
      </c>
      <c r="G10" s="460" t="s">
        <v>103</v>
      </c>
      <c r="H10" s="461"/>
    </row>
    <row r="11" spans="1:12" ht="13" x14ac:dyDescent="0.3">
      <c r="B11" s="198" t="s">
        <v>314</v>
      </c>
      <c r="E11" s="198">
        <f>VLOOKUP(E4,[6]MFG!$C:$Y,6,FALSE)</f>
        <v>2550687.6</v>
      </c>
      <c r="G11" s="206">
        <f>E11/D6</f>
        <v>4706.0656826568265</v>
      </c>
      <c r="H11" s="207"/>
    </row>
    <row r="12" spans="1:12" x14ac:dyDescent="0.25">
      <c r="B12" s="198" t="s">
        <v>104</v>
      </c>
      <c r="C12" s="198" t="s">
        <v>315</v>
      </c>
      <c r="D12" s="198">
        <f>-VLOOKUP(E4,[6]MFG!$C:$Y,7,FALSE)</f>
        <v>-52067.6</v>
      </c>
      <c r="G12" s="208"/>
      <c r="H12" s="207"/>
    </row>
    <row r="13" spans="1:12" x14ac:dyDescent="0.25">
      <c r="C13" s="198" t="s">
        <v>316</v>
      </c>
      <c r="D13" s="198">
        <f>-VLOOKUP(E4,[6]MFG!$C:$Y,8,FALSE)</f>
        <v>-147100</v>
      </c>
      <c r="G13" s="208"/>
      <c r="H13" s="207"/>
    </row>
    <row r="14" spans="1:12" x14ac:dyDescent="0.25">
      <c r="C14" s="198" t="s">
        <v>317</v>
      </c>
      <c r="D14" s="198">
        <f>-VLOOKUP(E4,[6]MFG!$C:$Y,9,FALSE)</f>
        <v>171649</v>
      </c>
      <c r="E14" s="209">
        <f>SUM(D12:D14)</f>
        <v>-27518.600000000006</v>
      </c>
      <c r="F14" s="210" t="s">
        <v>105</v>
      </c>
      <c r="G14" s="208"/>
      <c r="H14" s="207"/>
    </row>
    <row r="15" spans="1:12" ht="13" x14ac:dyDescent="0.3">
      <c r="B15" s="211" t="s">
        <v>318</v>
      </c>
      <c r="E15" s="198">
        <f>E11+E14</f>
        <v>2523169</v>
      </c>
      <c r="F15" s="200" t="s">
        <v>106</v>
      </c>
      <c r="G15" s="212">
        <f>E15/D6</f>
        <v>4655.2933579335795</v>
      </c>
      <c r="H15" s="207"/>
      <c r="I15" s="198" t="s">
        <v>319</v>
      </c>
    </row>
    <row r="16" spans="1:12" x14ac:dyDescent="0.25">
      <c r="G16" s="208"/>
      <c r="H16" s="207"/>
    </row>
    <row r="17" spans="1:8" x14ac:dyDescent="0.25">
      <c r="G17" s="208"/>
      <c r="H17" s="207"/>
    </row>
    <row r="18" spans="1:8" ht="14" x14ac:dyDescent="0.3">
      <c r="A18" s="198">
        <v>2</v>
      </c>
      <c r="B18" s="204" t="s">
        <v>320</v>
      </c>
      <c r="G18" s="208"/>
      <c r="H18" s="207"/>
    </row>
    <row r="19" spans="1:8" ht="13" x14ac:dyDescent="0.3">
      <c r="B19" s="198" t="s">
        <v>182</v>
      </c>
      <c r="E19" s="198">
        <f>VLOOKUP(E4,'[6]Budget Share'!$D:$Z,23,FALSE)-VLOOKUP(E4,'[6]Budget Share'!D:Z,18,FALSE)-VLOOKUP(E4,'[6]Budget Share'!D:Z,16,FALSE)</f>
        <v>2707667.9999999995</v>
      </c>
      <c r="G19" s="213">
        <f>E19/D7</f>
        <v>5070.5393258426957</v>
      </c>
      <c r="H19" s="207"/>
    </row>
    <row r="20" spans="1:8" x14ac:dyDescent="0.25">
      <c r="B20" s="198" t="s">
        <v>104</v>
      </c>
      <c r="C20" s="198" t="s">
        <v>9</v>
      </c>
      <c r="D20" s="198">
        <f>-VLOOKUP(E4,'[6]Budget Share'!$D:$Z,22,FALSE)</f>
        <v>-61698</v>
      </c>
      <c r="G20" s="208"/>
      <c r="H20" s="207"/>
    </row>
    <row r="21" spans="1:8" x14ac:dyDescent="0.25">
      <c r="C21" s="198" t="s">
        <v>45</v>
      </c>
      <c r="D21" s="198">
        <f>-VLOOKUP(E4,'[6]Budget Share'!$D:$Z,11,FALSE)</f>
        <v>-147100</v>
      </c>
      <c r="G21" s="208"/>
      <c r="H21" s="207"/>
    </row>
    <row r="22" spans="1:8" x14ac:dyDescent="0.25">
      <c r="C22" s="198" t="s">
        <v>321</v>
      </c>
      <c r="D22" s="198">
        <f>-VLOOKUP(E4,'[6]Budget Share'!$D:$Z,19,FALSE)-VLOOKUP(E4,'[6]Budget Share'!$D:$Z,20,FALSE)-VLOOKUP(E4,'[6]Budget Share'!$D:$Z,21,FALSE)</f>
        <v>0</v>
      </c>
      <c r="E22" s="209">
        <f>SUM(D20:D22)</f>
        <v>-208798</v>
      </c>
      <c r="F22" s="210" t="s">
        <v>105</v>
      </c>
      <c r="G22" s="208"/>
      <c r="H22" s="207"/>
    </row>
    <row r="23" spans="1:8" ht="13.5" thickBot="1" x14ac:dyDescent="0.35">
      <c r="B23" s="211" t="s">
        <v>322</v>
      </c>
      <c r="E23" s="248">
        <f>E19+E22</f>
        <v>2498869.9999999995</v>
      </c>
      <c r="F23" s="249" t="s">
        <v>107</v>
      </c>
      <c r="G23" s="250">
        <f>E23/D7</f>
        <v>4679.5318352059912</v>
      </c>
      <c r="H23" s="330">
        <f>(G23-G15)/G15</f>
        <v>5.2066487348438242E-3</v>
      </c>
    </row>
    <row r="24" spans="1:8" ht="13.5" thickTop="1" x14ac:dyDescent="0.3">
      <c r="G24" s="213"/>
      <c r="H24" s="207"/>
    </row>
    <row r="25" spans="1:8" ht="13" x14ac:dyDescent="0.3">
      <c r="A25" s="198">
        <v>3</v>
      </c>
      <c r="B25" s="204" t="s">
        <v>323</v>
      </c>
      <c r="G25" s="213"/>
      <c r="H25" s="207"/>
    </row>
    <row r="26" spans="1:8" ht="13" x14ac:dyDescent="0.3">
      <c r="B26" s="198" t="s">
        <v>108</v>
      </c>
      <c r="E26" s="214">
        <f>H23</f>
        <v>5.2066487348438242E-3</v>
      </c>
      <c r="G26" s="213">
        <f>G23-G15</f>
        <v>24.238477272411728</v>
      </c>
      <c r="H26" s="207"/>
    </row>
    <row r="27" spans="1:8" x14ac:dyDescent="0.25">
      <c r="B27" s="198" t="s">
        <v>324</v>
      </c>
      <c r="E27" s="214">
        <f>VLOOKUP(E4,[6]MFG!C:Y,15,FALSE)+VLOOKUP(E4,[6]MFG!C:Z,24,FALSE)</f>
        <v>0</v>
      </c>
      <c r="G27" s="208">
        <f>G15*E27</f>
        <v>0</v>
      </c>
      <c r="H27" s="207"/>
    </row>
    <row r="28" spans="1:8" ht="13" thickBot="1" x14ac:dyDescent="0.3">
      <c r="E28" s="215">
        <f>SUM(E26:E27)</f>
        <v>5.2066487348438242E-3</v>
      </c>
      <c r="G28" s="216">
        <f>SUM(G26:G27)</f>
        <v>24.238477272411728</v>
      </c>
      <c r="H28" s="207"/>
    </row>
    <row r="29" spans="1:8" ht="13" thickTop="1" x14ac:dyDescent="0.25">
      <c r="E29" s="217"/>
      <c r="G29" s="208"/>
      <c r="H29" s="207"/>
    </row>
    <row r="30" spans="1:8" ht="13" x14ac:dyDescent="0.3">
      <c r="B30" s="198" t="s">
        <v>325</v>
      </c>
      <c r="E30" s="218">
        <f>G15</f>
        <v>4655.2933579335795</v>
      </c>
      <c r="G30" s="213">
        <f>E30*E31</f>
        <v>0</v>
      </c>
      <c r="H30" s="207"/>
    </row>
    <row r="31" spans="1:8" x14ac:dyDescent="0.25">
      <c r="B31" s="198" t="s">
        <v>109</v>
      </c>
      <c r="E31" s="214">
        <f>E27</f>
        <v>0</v>
      </c>
      <c r="F31" s="200" t="s">
        <v>110</v>
      </c>
      <c r="G31" s="208"/>
      <c r="H31" s="207"/>
    </row>
    <row r="32" spans="1:8" x14ac:dyDescent="0.25">
      <c r="B32" s="198" t="s">
        <v>326</v>
      </c>
      <c r="E32" s="218">
        <f>D7</f>
        <v>534</v>
      </c>
      <c r="F32" s="200" t="s">
        <v>110</v>
      </c>
      <c r="G32" s="208"/>
      <c r="H32" s="219"/>
    </row>
    <row r="33" spans="1:13" ht="13.5" thickBot="1" x14ac:dyDescent="0.35">
      <c r="B33" s="211" t="s">
        <v>111</v>
      </c>
      <c r="E33" s="331">
        <f>(E30*E31)*E32</f>
        <v>0</v>
      </c>
      <c r="F33" s="220" t="s">
        <v>112</v>
      </c>
      <c r="G33" s="208"/>
      <c r="H33" s="207"/>
    </row>
    <row r="34" spans="1:13" ht="13" thickTop="1" x14ac:dyDescent="0.25">
      <c r="E34" s="251">
        <f>VLOOKUP(E4,[6]MFG!C:R,16,FALSE)+VLOOKUP(E4,[6]MFG!C:Y,23,FALSE)-E33</f>
        <v>0</v>
      </c>
      <c r="G34" s="208"/>
      <c r="H34" s="207"/>
    </row>
    <row r="35" spans="1:13" x14ac:dyDescent="0.25">
      <c r="E35" s="217"/>
      <c r="G35" s="208"/>
      <c r="H35" s="207"/>
    </row>
    <row r="36" spans="1:13" x14ac:dyDescent="0.25">
      <c r="G36" s="208"/>
      <c r="H36" s="207"/>
    </row>
    <row r="37" spans="1:13" ht="13.5" thickBot="1" x14ac:dyDescent="0.35">
      <c r="A37" s="198">
        <v>4</v>
      </c>
      <c r="B37" s="204" t="s">
        <v>327</v>
      </c>
      <c r="E37" s="203">
        <f>E23+E33</f>
        <v>2498869.9999999995</v>
      </c>
      <c r="F37" s="200" t="s">
        <v>113</v>
      </c>
      <c r="G37" s="212">
        <f>E37/D7</f>
        <v>4679.5318352059912</v>
      </c>
      <c r="H37" s="207"/>
    </row>
    <row r="38" spans="1:13" ht="13.5" thickTop="1" x14ac:dyDescent="0.3">
      <c r="B38" s="204"/>
      <c r="G38" s="208"/>
      <c r="H38" s="207"/>
    </row>
    <row r="39" spans="1:13" x14ac:dyDescent="0.25">
      <c r="A39" s="221"/>
      <c r="B39" s="222"/>
      <c r="C39" s="222"/>
      <c r="D39" s="222"/>
      <c r="E39" s="222"/>
      <c r="F39" s="223"/>
      <c r="G39" s="221"/>
      <c r="H39" s="224"/>
    </row>
    <row r="40" spans="1:13" ht="14" x14ac:dyDescent="0.3">
      <c r="A40" s="208">
        <v>5</v>
      </c>
      <c r="B40" s="204" t="s">
        <v>328</v>
      </c>
      <c r="E40" s="198">
        <f>E37-E15</f>
        <v>-24299.000000000466</v>
      </c>
      <c r="F40" s="252">
        <f>E40/E15</f>
        <v>-9.6303497704674033E-3</v>
      </c>
      <c r="G40" s="208">
        <f>G37-G15</f>
        <v>24.238477272411728</v>
      </c>
      <c r="H40" s="225">
        <f>G40/G15</f>
        <v>5.2066487348438242E-3</v>
      </c>
      <c r="M40" s="226"/>
    </row>
    <row r="41" spans="1:13" x14ac:dyDescent="0.25">
      <c r="A41" s="227"/>
      <c r="B41" s="209"/>
      <c r="C41" s="209"/>
      <c r="D41" s="209"/>
      <c r="E41" s="209"/>
      <c r="F41" s="228"/>
      <c r="G41" s="227"/>
      <c r="H41" s="229"/>
    </row>
    <row r="45" spans="1:13" x14ac:dyDescent="0.25">
      <c r="A45"/>
      <c r="B45"/>
      <c r="C45"/>
      <c r="D45"/>
      <c r="E45"/>
      <c r="F45"/>
      <c r="G45"/>
      <c r="H45"/>
      <c r="I45"/>
      <c r="J45"/>
      <c r="K45"/>
      <c r="L45"/>
      <c r="M45"/>
    </row>
    <row r="46" spans="1:13" outlineLevel="1" x14ac:dyDescent="0.25">
      <c r="C46" s="230">
        <v>2001</v>
      </c>
    </row>
    <row r="47" spans="1:13" outlineLevel="1" x14ac:dyDescent="0.25">
      <c r="D47" s="5" t="s">
        <v>68</v>
      </c>
      <c r="E47" s="231">
        <v>2001</v>
      </c>
      <c r="F47" s="200" t="s">
        <v>39</v>
      </c>
      <c r="G47" s="198">
        <f>VLOOKUP(E47,'Schools List 2526'!D:G,4,FALSE)</f>
        <v>0</v>
      </c>
    </row>
    <row r="48" spans="1:13" outlineLevel="1" x14ac:dyDescent="0.25">
      <c r="D48" s="5" t="s">
        <v>15</v>
      </c>
      <c r="E48" s="231">
        <v>2342</v>
      </c>
      <c r="F48" s="200" t="s">
        <v>39</v>
      </c>
      <c r="G48" s="198">
        <f>VLOOKUP(E48,'Schools List 2526'!D:G,4,FALSE)</f>
        <v>0</v>
      </c>
    </row>
    <row r="49" spans="4:7" outlineLevel="1" x14ac:dyDescent="0.25">
      <c r="D49" s="5" t="s">
        <v>130</v>
      </c>
      <c r="E49" s="231">
        <v>3429</v>
      </c>
      <c r="F49" s="200" t="s">
        <v>39</v>
      </c>
      <c r="G49" s="198">
        <f>VLOOKUP(E49,'Schools List 2526'!D:G,4,FALSE)</f>
        <v>0</v>
      </c>
    </row>
    <row r="50" spans="4:7" outlineLevel="1" x14ac:dyDescent="0.25">
      <c r="D50" s="5" t="s">
        <v>69</v>
      </c>
      <c r="E50" s="231">
        <v>2340</v>
      </c>
      <c r="F50" s="200" t="s">
        <v>39</v>
      </c>
      <c r="G50" s="198">
        <f>VLOOKUP(E50,'Schools List 2526'!D:G,4,FALSE)</f>
        <v>0</v>
      </c>
    </row>
    <row r="51" spans="4:7" outlineLevel="1" x14ac:dyDescent="0.25">
      <c r="D51" s="5" t="s">
        <v>17</v>
      </c>
      <c r="E51" s="231">
        <v>2281</v>
      </c>
      <c r="F51" s="200" t="s">
        <v>39</v>
      </c>
      <c r="G51" s="198">
        <f>VLOOKUP(E51,'Schools List 2526'!D:G,4,FALSE)</f>
        <v>0</v>
      </c>
    </row>
    <row r="52" spans="4:7" outlineLevel="1" x14ac:dyDescent="0.25">
      <c r="D52" s="5" t="s">
        <v>124</v>
      </c>
      <c r="E52" s="231">
        <v>2241</v>
      </c>
      <c r="F52" s="200" t="s">
        <v>39</v>
      </c>
      <c r="G52" s="198">
        <f>VLOOKUP(E52,'Schools List 2526'!D:G,4,FALSE)</f>
        <v>0</v>
      </c>
    </row>
    <row r="53" spans="4:7" outlineLevel="1" x14ac:dyDescent="0.25">
      <c r="D53" s="5" t="s">
        <v>133</v>
      </c>
      <c r="E53" s="231">
        <v>2233</v>
      </c>
      <c r="F53" s="200" t="s">
        <v>39</v>
      </c>
      <c r="G53" s="198">
        <f>VLOOKUP(E53,'Schools List 2526'!D:G,4,FALSE)</f>
        <v>0</v>
      </c>
    </row>
    <row r="54" spans="4:7" outlineLevel="1" x14ac:dyDescent="0.25">
      <c r="D54" s="5" t="s">
        <v>18</v>
      </c>
      <c r="E54" s="231">
        <v>2014</v>
      </c>
      <c r="F54" s="200" t="s">
        <v>39</v>
      </c>
      <c r="G54" s="198">
        <f>VLOOKUP(E54,'Schools List 2526'!D:G,4,FALSE)</f>
        <v>0</v>
      </c>
    </row>
    <row r="55" spans="4:7" outlineLevel="1" x14ac:dyDescent="0.25">
      <c r="D55" s="5" t="s">
        <v>70</v>
      </c>
      <c r="E55" s="231">
        <v>5204</v>
      </c>
      <c r="F55" s="200" t="s">
        <v>39</v>
      </c>
      <c r="G55" s="198">
        <f>VLOOKUP(E55,'Schools List 2526'!D:G,4,FALSE)</f>
        <v>0</v>
      </c>
    </row>
    <row r="56" spans="4:7" outlineLevel="1" x14ac:dyDescent="0.25">
      <c r="D56" s="5" t="s">
        <v>134</v>
      </c>
      <c r="E56" s="231">
        <v>2325</v>
      </c>
      <c r="F56" s="200" t="s">
        <v>39</v>
      </c>
      <c r="G56" s="198">
        <f>VLOOKUP(E56,'Schools List 2526'!D:G,4,FALSE)</f>
        <v>0</v>
      </c>
    </row>
    <row r="57" spans="4:7" outlineLevel="1" x14ac:dyDescent="0.25">
      <c r="D57" s="5" t="s">
        <v>19</v>
      </c>
      <c r="E57" s="231">
        <v>2344</v>
      </c>
      <c r="F57" s="200" t="s">
        <v>39</v>
      </c>
      <c r="G57" s="198">
        <f>VLOOKUP(E57,'Schools List 2526'!D:G,4,FALSE)</f>
        <v>0</v>
      </c>
    </row>
    <row r="58" spans="4:7" outlineLevel="1" x14ac:dyDescent="0.25">
      <c r="D58" s="5" t="s">
        <v>135</v>
      </c>
      <c r="E58" s="231">
        <v>2023</v>
      </c>
      <c r="F58" s="200" t="s">
        <v>39</v>
      </c>
      <c r="G58" s="198">
        <f>VLOOKUP(E58,'Schools List 2526'!D:G,4,FALSE)</f>
        <v>0</v>
      </c>
    </row>
    <row r="59" spans="4:7" outlineLevel="1" x14ac:dyDescent="0.25">
      <c r="D59" s="5" t="s">
        <v>136</v>
      </c>
      <c r="E59" s="231">
        <v>2312</v>
      </c>
      <c r="F59" s="200" t="s">
        <v>39</v>
      </c>
      <c r="G59" s="198">
        <f>VLOOKUP(E59,'Schools List 2526'!D:G,4,FALSE)</f>
        <v>0</v>
      </c>
    </row>
    <row r="60" spans="4:7" outlineLevel="1" x14ac:dyDescent="0.25">
      <c r="D60" s="5" t="s">
        <v>137</v>
      </c>
      <c r="E60" s="231">
        <v>3422</v>
      </c>
      <c r="F60" s="200" t="s">
        <v>39</v>
      </c>
      <c r="G60" s="198">
        <f>VLOOKUP(E60,'Schools List 2526'!D:G,4,FALSE)</f>
        <v>0</v>
      </c>
    </row>
    <row r="61" spans="4:7" outlineLevel="1" x14ac:dyDescent="0.25">
      <c r="D61" s="5" t="s">
        <v>71</v>
      </c>
      <c r="E61" s="231">
        <v>2283</v>
      </c>
      <c r="F61" s="200" t="s">
        <v>39</v>
      </c>
      <c r="G61" s="198">
        <f>VLOOKUP(E61,'Schools List 2526'!D:G,4,FALSE)</f>
        <v>0</v>
      </c>
    </row>
    <row r="62" spans="4:7" outlineLevel="1" x14ac:dyDescent="0.25">
      <c r="D62" s="5" t="s">
        <v>72</v>
      </c>
      <c r="E62" s="231">
        <v>2239</v>
      </c>
      <c r="F62" s="200" t="s">
        <v>39</v>
      </c>
      <c r="G62" s="198">
        <f>VLOOKUP(E62,'Schools List 2526'!D:G,4,FALSE)</f>
        <v>0</v>
      </c>
    </row>
    <row r="63" spans="4:7" outlineLevel="1" x14ac:dyDescent="0.25">
      <c r="D63" s="5" t="s">
        <v>73</v>
      </c>
      <c r="E63" s="231">
        <v>2364</v>
      </c>
      <c r="F63" s="200" t="s">
        <v>39</v>
      </c>
      <c r="G63" s="198">
        <f>VLOOKUP(E63,'Schools List 2526'!D:G,4,FALSE)</f>
        <v>0</v>
      </c>
    </row>
    <row r="64" spans="4:7" outlineLevel="1" x14ac:dyDescent="0.25">
      <c r="D64" s="5" t="s">
        <v>272</v>
      </c>
      <c r="E64" s="231">
        <v>2206</v>
      </c>
      <c r="F64" s="200" t="s">
        <v>39</v>
      </c>
      <c r="G64" s="198">
        <f>VLOOKUP(E64,'Schools List 2526'!D:G,4,FALSE)</f>
        <v>0</v>
      </c>
    </row>
    <row r="65" spans="4:7" outlineLevel="1" x14ac:dyDescent="0.25">
      <c r="D65" s="5" t="s">
        <v>74</v>
      </c>
      <c r="E65" s="231">
        <v>2080</v>
      </c>
      <c r="F65" s="200" t="s">
        <v>39</v>
      </c>
      <c r="G65" s="198">
        <f>VLOOKUP(E65,'Schools List 2526'!D:G,4,FALSE)</f>
        <v>0</v>
      </c>
    </row>
    <row r="66" spans="4:7" outlineLevel="1" x14ac:dyDescent="0.25">
      <c r="D66" s="5" t="s">
        <v>75</v>
      </c>
      <c r="E66" s="231">
        <v>2279</v>
      </c>
      <c r="F66" s="200" t="s">
        <v>39</v>
      </c>
      <c r="G66" s="198">
        <f>VLOOKUP(E66,'Schools List 2526'!D:G,4,FALSE)</f>
        <v>0</v>
      </c>
    </row>
    <row r="67" spans="4:7" outlineLevel="1" x14ac:dyDescent="0.25">
      <c r="D67" s="5" t="s">
        <v>21</v>
      </c>
      <c r="E67" s="231">
        <v>2252</v>
      </c>
      <c r="F67" s="200" t="s">
        <v>39</v>
      </c>
      <c r="G67" s="198">
        <f>VLOOKUP(E67,'Schools List 2526'!D:G,4,FALSE)</f>
        <v>0</v>
      </c>
    </row>
    <row r="68" spans="4:7" outlineLevel="1" x14ac:dyDescent="0.25">
      <c r="D68" s="5" t="s">
        <v>76</v>
      </c>
      <c r="E68" s="231">
        <v>2297</v>
      </c>
      <c r="F68" s="200" t="s">
        <v>39</v>
      </c>
      <c r="G68" s="198">
        <f>VLOOKUP(E68,'Schools List 2526'!D:G,4,FALSE)</f>
        <v>0</v>
      </c>
    </row>
    <row r="69" spans="4:7" outlineLevel="1" x14ac:dyDescent="0.25">
      <c r="D69" s="5" t="s">
        <v>141</v>
      </c>
      <c r="E69" s="231">
        <v>2213</v>
      </c>
      <c r="F69" s="200" t="s">
        <v>39</v>
      </c>
      <c r="G69" s="198">
        <f>VLOOKUP(E69,'Schools List 2526'!D:G,4,FALSE)</f>
        <v>0</v>
      </c>
    </row>
    <row r="70" spans="4:7" outlineLevel="1" x14ac:dyDescent="0.25">
      <c r="D70" s="5" t="s">
        <v>77</v>
      </c>
      <c r="E70" s="231">
        <v>2060</v>
      </c>
      <c r="F70" s="200" t="s">
        <v>39</v>
      </c>
      <c r="G70" s="198">
        <f>VLOOKUP(E70,'Schools List 2526'!D:G,4,FALSE)</f>
        <v>0</v>
      </c>
    </row>
    <row r="71" spans="4:7" outlineLevel="1" x14ac:dyDescent="0.25">
      <c r="D71" s="5" t="s">
        <v>142</v>
      </c>
      <c r="E71" s="231">
        <v>2058</v>
      </c>
      <c r="F71" s="200" t="s">
        <v>39</v>
      </c>
      <c r="G71" s="198">
        <f>VLOOKUP(E71,'Schools List 2526'!D:G,4,FALSE)</f>
        <v>0</v>
      </c>
    </row>
    <row r="72" spans="4:7" outlineLevel="1" x14ac:dyDescent="0.25">
      <c r="D72" s="5" t="s">
        <v>78</v>
      </c>
      <c r="E72" s="231">
        <v>2063</v>
      </c>
      <c r="F72" s="200" t="s">
        <v>39</v>
      </c>
      <c r="G72" s="198">
        <f>VLOOKUP(E72,'Schools List 2526'!D:G,4,FALSE)</f>
        <v>0</v>
      </c>
    </row>
    <row r="73" spans="4:7" outlineLevel="1" x14ac:dyDescent="0.25">
      <c r="D73" s="5" t="s">
        <v>79</v>
      </c>
      <c r="E73" s="231">
        <v>2261</v>
      </c>
      <c r="F73" s="200" t="s">
        <v>39</v>
      </c>
      <c r="G73" s="198">
        <f>VLOOKUP(E73,'Schools List 2526'!D:G,4,FALSE)</f>
        <v>0</v>
      </c>
    </row>
    <row r="74" spans="4:7" outlineLevel="1" x14ac:dyDescent="0.25">
      <c r="D74" s="5" t="s">
        <v>143</v>
      </c>
      <c r="E74" s="231">
        <v>2070</v>
      </c>
      <c r="F74" s="200" t="s">
        <v>39</v>
      </c>
      <c r="G74" s="198">
        <f>VLOOKUP(E74,'Schools List 2526'!D:G,4,FALSE)</f>
        <v>0</v>
      </c>
    </row>
    <row r="75" spans="4:7" outlineLevel="1" x14ac:dyDescent="0.25">
      <c r="D75" s="5" t="s">
        <v>81</v>
      </c>
      <c r="E75" s="231">
        <v>2072</v>
      </c>
      <c r="F75" s="200" t="s">
        <v>39</v>
      </c>
      <c r="G75" s="198">
        <f>VLOOKUP(E75,'Schools List 2526'!D:G,4,FALSE)</f>
        <v>0</v>
      </c>
    </row>
    <row r="76" spans="4:7" outlineLevel="1" x14ac:dyDescent="0.25">
      <c r="D76" s="5" t="s">
        <v>82</v>
      </c>
      <c r="E76" s="231">
        <v>2071</v>
      </c>
      <c r="F76" s="200" t="s">
        <v>39</v>
      </c>
      <c r="G76" s="198">
        <f>VLOOKUP(E76,'Schools List 2526'!D:G,4,FALSE)</f>
        <v>0</v>
      </c>
    </row>
    <row r="77" spans="4:7" outlineLevel="1" x14ac:dyDescent="0.25">
      <c r="D77" s="5" t="s">
        <v>144</v>
      </c>
      <c r="E77" s="231">
        <v>2079</v>
      </c>
      <c r="F77" s="200" t="s">
        <v>39</v>
      </c>
      <c r="G77" s="198">
        <f>VLOOKUP(E77,'Schools List 2526'!D:G,4,FALSE)</f>
        <v>0</v>
      </c>
    </row>
    <row r="78" spans="4:7" outlineLevel="1" x14ac:dyDescent="0.25">
      <c r="D78" s="5" t="s">
        <v>22</v>
      </c>
      <c r="E78" s="231">
        <v>2081</v>
      </c>
      <c r="F78" s="200" t="s">
        <v>39</v>
      </c>
      <c r="G78" s="198">
        <f>VLOOKUP(E78,'Schools List 2526'!D:G,4,FALSE)</f>
        <v>0</v>
      </c>
    </row>
    <row r="79" spans="4:7" outlineLevel="1" x14ac:dyDescent="0.25">
      <c r="D79" s="5" t="s">
        <v>83</v>
      </c>
      <c r="E79" s="231">
        <v>2257</v>
      </c>
      <c r="F79" s="200" t="s">
        <v>39</v>
      </c>
      <c r="G79" s="198">
        <f>VLOOKUP(E79,'Schools List 2526'!D:G,4,FALSE)</f>
        <v>0</v>
      </c>
    </row>
    <row r="80" spans="4:7" outlineLevel="1" x14ac:dyDescent="0.25">
      <c r="D80" s="5" t="s">
        <v>84</v>
      </c>
      <c r="E80" s="231">
        <v>2092</v>
      </c>
      <c r="F80" s="200" t="s">
        <v>39</v>
      </c>
      <c r="G80" s="198">
        <f>VLOOKUP(E80,'Schools List 2526'!D:G,4,FALSE)</f>
        <v>0</v>
      </c>
    </row>
    <row r="81" spans="4:7" outlineLevel="1" x14ac:dyDescent="0.25">
      <c r="D81" s="5" t="s">
        <v>85</v>
      </c>
      <c r="E81" s="231">
        <v>2221</v>
      </c>
      <c r="F81" s="200" t="s">
        <v>39</v>
      </c>
      <c r="G81" s="198">
        <f>VLOOKUP(E81,'Schools List 2526'!D:G,4,FALSE)</f>
        <v>0</v>
      </c>
    </row>
    <row r="82" spans="4:7" outlineLevel="1" x14ac:dyDescent="0.25">
      <c r="D82" s="5" t="s">
        <v>86</v>
      </c>
      <c r="E82" s="231">
        <v>2087</v>
      </c>
      <c r="F82" s="200" t="s">
        <v>39</v>
      </c>
      <c r="G82" s="198">
        <f>VLOOKUP(E82,'Schools List 2526'!D:G,4,FALSE)</f>
        <v>0</v>
      </c>
    </row>
    <row r="83" spans="4:7" outlineLevel="1" x14ac:dyDescent="0.25">
      <c r="D83" s="5" t="s">
        <v>23</v>
      </c>
      <c r="E83" s="231">
        <v>2272</v>
      </c>
      <c r="F83" s="200" t="s">
        <v>39</v>
      </c>
      <c r="G83" s="198">
        <f>VLOOKUP(E83,'Schools List 2526'!D:G,4,FALSE)</f>
        <v>0</v>
      </c>
    </row>
    <row r="84" spans="4:7" outlineLevel="1" x14ac:dyDescent="0.25">
      <c r="D84" s="5" t="s">
        <v>145</v>
      </c>
      <c r="E84" s="231">
        <v>3010</v>
      </c>
      <c r="F84" s="200" t="s">
        <v>39</v>
      </c>
      <c r="G84" s="198">
        <f>VLOOKUP(E84,'Schools List 2526'!D:G,4,FALSE)</f>
        <v>0</v>
      </c>
    </row>
    <row r="85" spans="4:7" outlineLevel="1" x14ac:dyDescent="0.25">
      <c r="D85" s="5" t="s">
        <v>148</v>
      </c>
      <c r="E85" s="231">
        <v>3428</v>
      </c>
      <c r="F85" s="200" t="s">
        <v>39</v>
      </c>
      <c r="G85" s="198">
        <f>VLOOKUP(E85,'Schools List 2526'!D:G,4,FALSE)</f>
        <v>0</v>
      </c>
    </row>
    <row r="86" spans="4:7" outlineLevel="1" x14ac:dyDescent="0.25">
      <c r="D86" s="5" t="s">
        <v>24</v>
      </c>
      <c r="E86" s="231">
        <v>3433</v>
      </c>
      <c r="F86" s="200" t="s">
        <v>39</v>
      </c>
      <c r="G86" s="198">
        <f>VLOOKUP(E86,'Schools List 2526'!D:G,4,FALSE)</f>
        <v>0</v>
      </c>
    </row>
    <row r="87" spans="4:7" outlineLevel="1" x14ac:dyDescent="0.25">
      <c r="D87" s="5" t="s">
        <v>25</v>
      </c>
      <c r="E87" s="231">
        <v>2347</v>
      </c>
      <c r="F87" s="200" t="s">
        <v>39</v>
      </c>
      <c r="G87" s="198">
        <f>VLOOKUP(E87,'Schools List 2526'!D:G,4,FALSE)</f>
        <v>0</v>
      </c>
    </row>
    <row r="88" spans="4:7" outlineLevel="1" x14ac:dyDescent="0.25">
      <c r="D88" s="5" t="s">
        <v>26</v>
      </c>
      <c r="E88" s="231">
        <v>2334</v>
      </c>
      <c r="F88" s="200" t="s">
        <v>39</v>
      </c>
      <c r="G88" s="198">
        <f>VLOOKUP(E88,'Schools List 2526'!D:G,4,FALSE)</f>
        <v>0</v>
      </c>
    </row>
    <row r="89" spans="4:7" outlineLevel="1" x14ac:dyDescent="0.25">
      <c r="D89" s="5" t="s">
        <v>27</v>
      </c>
      <c r="E89" s="231">
        <v>2338</v>
      </c>
      <c r="F89" s="200" t="s">
        <v>39</v>
      </c>
      <c r="G89" s="198">
        <f>VLOOKUP(E89,'Schools List 2526'!D:G,4,FALSE)</f>
        <v>0</v>
      </c>
    </row>
    <row r="90" spans="4:7" outlineLevel="1" x14ac:dyDescent="0.25">
      <c r="D90" s="5" t="s">
        <v>149</v>
      </c>
      <c r="E90" s="231">
        <v>2306</v>
      </c>
      <c r="F90" s="200" t="s">
        <v>39</v>
      </c>
      <c r="G90" s="198">
        <f>VLOOKUP(E90,'Schools List 2526'!D:G,4,FALSE)</f>
        <v>0</v>
      </c>
    </row>
    <row r="91" spans="4:7" outlineLevel="1" x14ac:dyDescent="0.25">
      <c r="D91" s="5" t="s">
        <v>150</v>
      </c>
      <c r="E91" s="231">
        <v>2369</v>
      </c>
      <c r="F91" s="200" t="s">
        <v>39</v>
      </c>
      <c r="G91" s="198">
        <f>VLOOKUP(E91,'Schools List 2526'!D:G,4,FALSE)</f>
        <v>0</v>
      </c>
    </row>
    <row r="92" spans="4:7" outlineLevel="1" x14ac:dyDescent="0.25">
      <c r="D92" s="5" t="s">
        <v>28</v>
      </c>
      <c r="E92" s="231">
        <v>2349</v>
      </c>
      <c r="F92" s="200" t="s">
        <v>39</v>
      </c>
      <c r="G92" s="198">
        <f>VLOOKUP(E92,'Schools List 2526'!D:G,4,FALSE)</f>
        <v>0</v>
      </c>
    </row>
    <row r="93" spans="4:7" outlineLevel="1" x14ac:dyDescent="0.25">
      <c r="D93" s="5" t="s">
        <v>151</v>
      </c>
      <c r="E93" s="231">
        <v>2360</v>
      </c>
      <c r="F93" s="200" t="s">
        <v>39</v>
      </c>
      <c r="G93" s="198">
        <f>VLOOKUP(E93,'Schools List 2526'!D:G,4,FALSE)</f>
        <v>0</v>
      </c>
    </row>
    <row r="94" spans="4:7" outlineLevel="1" x14ac:dyDescent="0.25">
      <c r="D94" s="5" t="s">
        <v>29</v>
      </c>
      <c r="E94" s="231">
        <v>2329</v>
      </c>
      <c r="F94" s="200" t="s">
        <v>39</v>
      </c>
      <c r="G94" s="198">
        <f>VLOOKUP(E94,'Schools List 2526'!D:G,4,FALSE)</f>
        <v>0</v>
      </c>
    </row>
    <row r="95" spans="4:7" outlineLevel="1" x14ac:dyDescent="0.25">
      <c r="D95" s="5" t="s">
        <v>30</v>
      </c>
      <c r="E95" s="231">
        <v>5208</v>
      </c>
      <c r="F95" s="200" t="s">
        <v>39</v>
      </c>
      <c r="G95" s="198">
        <f>VLOOKUP(E95,'Schools List 2526'!D:G,4,FALSE)</f>
        <v>0</v>
      </c>
    </row>
    <row r="96" spans="4:7" outlineLevel="1" x14ac:dyDescent="0.25">
      <c r="D96" s="5" t="s">
        <v>32</v>
      </c>
      <c r="E96" s="231">
        <v>2350</v>
      </c>
      <c r="F96" s="200" t="s">
        <v>39</v>
      </c>
      <c r="G96" s="198">
        <f>VLOOKUP(E96,'Schools List 2526'!D:G,4,FALSE)</f>
        <v>0</v>
      </c>
    </row>
    <row r="97" spans="4:7" outlineLevel="1" x14ac:dyDescent="0.25">
      <c r="D97" s="5" t="s">
        <v>33</v>
      </c>
      <c r="E97" s="231">
        <v>2351</v>
      </c>
      <c r="F97" s="200" t="s">
        <v>39</v>
      </c>
      <c r="G97" s="198">
        <f>VLOOKUP(E97,'Schools List 2526'!D:G,4,FALSE)</f>
        <v>0</v>
      </c>
    </row>
    <row r="98" spans="4:7" outlineLevel="1" x14ac:dyDescent="0.25">
      <c r="D98" s="5" t="s">
        <v>153</v>
      </c>
      <c r="E98" s="231">
        <v>3432</v>
      </c>
      <c r="F98" s="200" t="s">
        <v>39</v>
      </c>
      <c r="G98" s="198">
        <f>VLOOKUP(E98,'Schools List 2526'!D:G,4,FALSE)</f>
        <v>0</v>
      </c>
    </row>
    <row r="99" spans="4:7" outlineLevel="1" x14ac:dyDescent="0.25">
      <c r="D99" s="5" t="s">
        <v>154</v>
      </c>
      <c r="E99" s="231">
        <v>2319</v>
      </c>
      <c r="F99" s="200" t="s">
        <v>39</v>
      </c>
      <c r="G99" s="198">
        <f>VLOOKUP(E99,'Schools List 2526'!D:G,4,FALSE)</f>
        <v>0</v>
      </c>
    </row>
    <row r="100" spans="4:7" outlineLevel="1" x14ac:dyDescent="0.25">
      <c r="D100" s="5" t="s">
        <v>34</v>
      </c>
      <c r="E100" s="231">
        <v>2352</v>
      </c>
      <c r="F100" s="200" t="s">
        <v>39</v>
      </c>
      <c r="G100" s="198">
        <f>VLOOKUP(E100,'Schools List 2526'!D:G,4,FALSE)</f>
        <v>0</v>
      </c>
    </row>
    <row r="101" spans="4:7" outlineLevel="1" x14ac:dyDescent="0.25">
      <c r="D101" s="5" t="s">
        <v>117</v>
      </c>
      <c r="E101" s="231">
        <v>4259</v>
      </c>
      <c r="F101" s="200" t="s">
        <v>114</v>
      </c>
      <c r="G101" s="198">
        <f>VLOOKUP(E101,'Schools List 2526'!D:G,4,FALSE)</f>
        <v>0</v>
      </c>
    </row>
  </sheetData>
  <sortState xmlns:xlrd2="http://schemas.microsoft.com/office/spreadsheetml/2017/richdata2" ref="A47:M100">
    <sortCondition ref="G47:G100"/>
  </sortState>
  <mergeCells count="2">
    <mergeCell ref="G10:H10"/>
    <mergeCell ref="K1:L2"/>
  </mergeCells>
  <pageMargins left="0.18" right="0.17" top="1" bottom="1" header="0.5" footer="0.5"/>
  <pageSetup paperSize="9" scale="95" orientation="portrait" r:id="rId1"/>
  <headerFooter alignWithMargins="0"/>
  <drawing r:id="rId2"/>
  <legacyDrawing r:id="rId3"/>
  <controls>
    <mc:AlternateContent xmlns:mc="http://schemas.openxmlformats.org/markup-compatibility/2006">
      <mc:Choice Requires="x14">
        <control shapeId="121857" r:id="rId4" name="ComboBox1">
          <controlPr defaultSize="0" autoLine="0" altText="Drop down list of schools" linkedCell="C46" listFillRange="D46:E100" r:id="rId5">
            <anchor moveWithCells="1">
              <from>
                <xdr:col>1</xdr:col>
                <xdr:colOff>114300</xdr:colOff>
                <xdr:row>2</xdr:row>
                <xdr:rowOff>6350</xdr:rowOff>
              </from>
              <to>
                <xdr:col>3</xdr:col>
                <xdr:colOff>336550</xdr:colOff>
                <xdr:row>3</xdr:row>
                <xdr:rowOff>139700</xdr:rowOff>
              </to>
            </anchor>
          </controlPr>
        </control>
      </mc:Choice>
      <mc:Fallback>
        <control shapeId="121857" r:id="rId4" name="Combo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DA3F-0CAE-45FB-887D-DA2B1CA46934}">
  <sheetPr codeName="Sheet4">
    <pageSetUpPr fitToPage="1"/>
  </sheetPr>
  <dimension ref="A1:AO44"/>
  <sheetViews>
    <sheetView topLeftCell="D1" workbookViewId="0">
      <pane xSplit="3" ySplit="3" topLeftCell="K4" activePane="bottomRight" state="frozen"/>
      <selection activeCell="D1" sqref="D1"/>
      <selection pane="topRight" activeCell="G1" sqref="G1"/>
      <selection pane="bottomLeft" activeCell="D4" sqref="D4"/>
      <selection pane="bottomRight" activeCell="E45" sqref="E45"/>
    </sheetView>
  </sheetViews>
  <sheetFormatPr defaultColWidth="9.08984375" defaultRowHeight="14.5" x14ac:dyDescent="0.35"/>
  <cols>
    <col min="1" max="2" width="0" style="274" hidden="1" customWidth="1"/>
    <col min="3" max="3" width="7.81640625" style="451" bestFit="1" customWidth="1"/>
    <col min="4" max="4" width="9.08984375" style="256"/>
    <col min="5" max="5" width="44.36328125" style="258" customWidth="1"/>
    <col min="6" max="6" width="12.54296875" style="82" hidden="1" customWidth="1"/>
    <col min="7" max="7" width="12.54296875" style="82" customWidth="1"/>
    <col min="8" max="10" width="6.81640625" style="82" hidden="1" customWidth="1"/>
    <col min="11" max="11" width="8.54296875" style="82" customWidth="1"/>
    <col min="12" max="12" width="11.453125" style="82" customWidth="1"/>
    <col min="13" max="13" width="0" style="412" hidden="1" customWidth="1"/>
    <col min="14" max="14" width="1.36328125" style="82" customWidth="1"/>
    <col min="15" max="16" width="0" style="413" hidden="1" customWidth="1"/>
    <col min="17" max="19" width="0" style="82" hidden="1" customWidth="1"/>
    <col min="20" max="20" width="11.1796875" style="414" bestFit="1" customWidth="1"/>
    <col min="21" max="21" width="11.1796875" style="82" bestFit="1" customWidth="1"/>
    <col min="22" max="22" width="12.36328125" style="82" customWidth="1"/>
    <col min="23" max="23" width="3.1796875" style="82" customWidth="1"/>
    <col min="24" max="24" width="11.1796875" style="82" bestFit="1" customWidth="1"/>
    <col min="25" max="25" width="11.90625" style="82" bestFit="1" customWidth="1"/>
    <col min="26" max="26" width="11.26953125" style="82" bestFit="1" customWidth="1"/>
    <col min="27" max="27" width="11.1796875" style="82" customWidth="1"/>
    <col min="28" max="28" width="12.36328125" style="415" hidden="1" customWidth="1"/>
    <col min="29" max="29" width="9.81640625" style="82" hidden="1" customWidth="1"/>
    <col min="30" max="43" width="0" style="82" hidden="1" customWidth="1"/>
    <col min="44" max="16384" width="9.08984375" style="82"/>
  </cols>
  <sheetData>
    <row r="1" spans="1:41" ht="25" x14ac:dyDescent="0.5">
      <c r="A1" s="253" t="s">
        <v>277</v>
      </c>
      <c r="B1" s="254"/>
      <c r="C1" s="255"/>
      <c r="E1" s="257" t="s">
        <v>360</v>
      </c>
    </row>
    <row r="2" spans="1:41" x14ac:dyDescent="0.35">
      <c r="A2" s="260"/>
      <c r="B2" s="260"/>
      <c r="C2" s="261"/>
      <c r="U2" s="198">
        <f>U9-T9</f>
        <v>10546.8</v>
      </c>
      <c r="AC2" s="416">
        <v>546.80000000000109</v>
      </c>
    </row>
    <row r="3" spans="1:41" ht="72.5" x14ac:dyDescent="0.35">
      <c r="A3" s="265"/>
      <c r="B3" s="265"/>
      <c r="C3" s="266"/>
      <c r="F3" s="82" t="s">
        <v>361</v>
      </c>
      <c r="G3" s="417" t="s">
        <v>362</v>
      </c>
      <c r="H3" s="462" t="s">
        <v>363</v>
      </c>
      <c r="I3" s="462"/>
      <c r="J3" s="462"/>
      <c r="K3" s="418" t="s">
        <v>364</v>
      </c>
      <c r="L3" s="418" t="s">
        <v>365</v>
      </c>
      <c r="M3" s="412" t="s">
        <v>366</v>
      </c>
      <c r="O3" s="413" t="s">
        <v>367</v>
      </c>
      <c r="P3" s="413" t="s">
        <v>368</v>
      </c>
      <c r="R3" s="82" t="s">
        <v>61</v>
      </c>
      <c r="S3" s="82" t="s">
        <v>62</v>
      </c>
      <c r="T3" s="453" t="s">
        <v>269</v>
      </c>
      <c r="U3" s="454" t="s">
        <v>270</v>
      </c>
      <c r="V3" s="454" t="s">
        <v>271</v>
      </c>
      <c r="W3" s="420"/>
      <c r="X3" s="454" t="s">
        <v>369</v>
      </c>
      <c r="Y3" s="454" t="s">
        <v>370</v>
      </c>
      <c r="Z3" s="454" t="s">
        <v>371</v>
      </c>
      <c r="AA3" s="454" t="s">
        <v>372</v>
      </c>
      <c r="AB3" s="419" t="s">
        <v>373</v>
      </c>
      <c r="AC3" s="421">
        <v>10546.800000000001</v>
      </c>
      <c r="AD3" s="420">
        <v>10000</v>
      </c>
      <c r="AE3" s="422" t="s">
        <v>374</v>
      </c>
      <c r="AF3" s="423" t="s">
        <v>375</v>
      </c>
      <c r="AG3" s="422" t="s">
        <v>376</v>
      </c>
      <c r="AH3" s="424" t="s">
        <v>377</v>
      </c>
      <c r="AI3" s="422" t="s">
        <v>378</v>
      </c>
      <c r="AJ3" s="425" t="s">
        <v>379</v>
      </c>
      <c r="AK3" s="422" t="s">
        <v>380</v>
      </c>
      <c r="AL3" s="420"/>
      <c r="AM3" s="422" t="s">
        <v>381</v>
      </c>
      <c r="AN3" s="426" t="s">
        <v>382</v>
      </c>
      <c r="AO3" s="426" t="s">
        <v>373</v>
      </c>
    </row>
    <row r="4" spans="1:41" s="53" customFormat="1" x14ac:dyDescent="0.3">
      <c r="A4" s="427" t="s">
        <v>119</v>
      </c>
      <c r="B4" s="428" t="s">
        <v>127</v>
      </c>
      <c r="C4" s="429" t="s">
        <v>120</v>
      </c>
      <c r="D4" s="430" t="s">
        <v>96</v>
      </c>
      <c r="E4" s="431" t="s">
        <v>128</v>
      </c>
      <c r="H4" s="432" t="s">
        <v>383</v>
      </c>
      <c r="I4" s="432" t="s">
        <v>61</v>
      </c>
      <c r="J4" s="432" t="s">
        <v>62</v>
      </c>
      <c r="K4" s="432"/>
      <c r="M4" s="433"/>
      <c r="O4" s="434"/>
      <c r="P4" s="434"/>
      <c r="T4" s="435"/>
      <c r="AB4" s="436"/>
    </row>
    <row r="5" spans="1:41" hidden="1" x14ac:dyDescent="0.35">
      <c r="A5" s="437">
        <v>106982</v>
      </c>
      <c r="B5" s="438">
        <v>3732001</v>
      </c>
      <c r="C5" s="439"/>
      <c r="D5" s="440">
        <v>2001</v>
      </c>
      <c r="E5" s="441" t="s">
        <v>68</v>
      </c>
      <c r="O5" s="413">
        <v>0</v>
      </c>
      <c r="P5" s="442">
        <v>0</v>
      </c>
    </row>
    <row r="6" spans="1:41" hidden="1" x14ac:dyDescent="0.35">
      <c r="A6" s="437">
        <v>143052</v>
      </c>
      <c r="B6" s="438">
        <v>3732046</v>
      </c>
      <c r="C6" s="439"/>
      <c r="D6" s="440">
        <v>2046</v>
      </c>
      <c r="E6" s="441" t="s">
        <v>183</v>
      </c>
      <c r="O6" s="413">
        <v>0</v>
      </c>
      <c r="P6" s="442">
        <v>0</v>
      </c>
    </row>
    <row r="7" spans="1:41" hidden="1" x14ac:dyDescent="0.35">
      <c r="A7" s="437">
        <v>107085</v>
      </c>
      <c r="B7" s="438">
        <v>3732342</v>
      </c>
      <c r="C7" s="439"/>
      <c r="D7" s="440">
        <v>2342</v>
      </c>
      <c r="E7" s="441" t="s">
        <v>15</v>
      </c>
      <c r="G7" s="82">
        <v>0</v>
      </c>
      <c r="K7" s="82">
        <v>0</v>
      </c>
      <c r="M7" s="443">
        <v>0</v>
      </c>
      <c r="O7" s="413">
        <v>0</v>
      </c>
      <c r="P7" s="442">
        <v>0</v>
      </c>
      <c r="T7" s="444">
        <v>5577.04</v>
      </c>
      <c r="U7" s="198">
        <v>16123.84</v>
      </c>
      <c r="V7" s="198">
        <v>0</v>
      </c>
      <c r="X7" s="198">
        <v>0</v>
      </c>
      <c r="Y7" s="198">
        <v>0</v>
      </c>
      <c r="Z7" s="198">
        <v>0</v>
      </c>
      <c r="AA7" s="198">
        <v>0</v>
      </c>
      <c r="AB7" s="415">
        <v>0</v>
      </c>
    </row>
    <row r="8" spans="1:41" hidden="1" x14ac:dyDescent="0.35">
      <c r="A8" s="437">
        <v>150047</v>
      </c>
      <c r="B8" s="438">
        <v>3732343</v>
      </c>
      <c r="C8" s="439"/>
      <c r="D8" s="441">
        <v>2343</v>
      </c>
      <c r="E8" s="441" t="s">
        <v>16</v>
      </c>
      <c r="G8" s="82">
        <v>0</v>
      </c>
      <c r="K8" s="82">
        <v>0</v>
      </c>
      <c r="M8" s="443">
        <v>0</v>
      </c>
      <c r="O8" s="413">
        <v>0</v>
      </c>
      <c r="P8" s="442">
        <v>0</v>
      </c>
      <c r="T8" s="444">
        <v>5380.35</v>
      </c>
      <c r="U8" s="198">
        <v>15927.150000000001</v>
      </c>
      <c r="V8" s="198">
        <v>0</v>
      </c>
      <c r="X8" s="198">
        <v>0</v>
      </c>
      <c r="Y8" s="198">
        <v>0</v>
      </c>
      <c r="Z8" s="198">
        <v>0</v>
      </c>
      <c r="AA8" s="198">
        <v>0</v>
      </c>
      <c r="AB8" s="415">
        <v>0</v>
      </c>
    </row>
    <row r="9" spans="1:41" x14ac:dyDescent="0.35">
      <c r="A9" s="437">
        <v>133994</v>
      </c>
      <c r="B9" s="438">
        <v>3733429</v>
      </c>
      <c r="C9" s="439"/>
      <c r="D9" s="441">
        <v>3429</v>
      </c>
      <c r="E9" s="441" t="s">
        <v>130</v>
      </c>
      <c r="F9" s="82">
        <v>15</v>
      </c>
      <c r="G9" s="82">
        <v>15</v>
      </c>
      <c r="H9" s="82">
        <v>15</v>
      </c>
      <c r="K9" s="82">
        <v>15</v>
      </c>
      <c r="L9" s="82">
        <v>0</v>
      </c>
      <c r="M9" s="443">
        <v>0</v>
      </c>
      <c r="O9" s="413">
        <v>19</v>
      </c>
      <c r="P9" s="442">
        <v>-4</v>
      </c>
      <c r="T9" s="444">
        <v>6139.11</v>
      </c>
      <c r="U9" s="198">
        <v>16685.91</v>
      </c>
      <c r="V9" s="198">
        <v>250288.65</v>
      </c>
      <c r="X9" s="198">
        <v>150000</v>
      </c>
      <c r="Y9" s="198">
        <v>92086.65</v>
      </c>
      <c r="Z9" s="198">
        <v>0</v>
      </c>
      <c r="AA9" s="198">
        <v>8202.0000000000164</v>
      </c>
      <c r="AB9" s="415">
        <v>0</v>
      </c>
    </row>
    <row r="10" spans="1:41" hidden="1" x14ac:dyDescent="0.35">
      <c r="A10" s="437">
        <v>107083</v>
      </c>
      <c r="B10" s="438">
        <v>3732340</v>
      </c>
      <c r="C10" s="439"/>
      <c r="D10" s="441">
        <v>2340</v>
      </c>
      <c r="E10" s="441" t="s">
        <v>69</v>
      </c>
      <c r="G10" s="82">
        <v>0</v>
      </c>
      <c r="K10" s="82">
        <v>0</v>
      </c>
      <c r="M10" s="443">
        <v>0</v>
      </c>
      <c r="O10" s="413">
        <v>0</v>
      </c>
      <c r="P10" s="442">
        <v>0</v>
      </c>
      <c r="T10" s="444">
        <v>4880.91</v>
      </c>
      <c r="U10" s="198">
        <v>15427.710000000001</v>
      </c>
      <c r="V10" s="198">
        <v>0</v>
      </c>
      <c r="X10" s="198">
        <v>0</v>
      </c>
      <c r="Y10" s="198">
        <v>0</v>
      </c>
      <c r="Z10" s="198">
        <v>0</v>
      </c>
      <c r="AA10" s="198">
        <v>0</v>
      </c>
      <c r="AB10" s="415">
        <v>0</v>
      </c>
    </row>
    <row r="11" spans="1:41" hidden="1" x14ac:dyDescent="0.35">
      <c r="A11" s="437">
        <v>107047</v>
      </c>
      <c r="B11" s="438">
        <v>3732281</v>
      </c>
      <c r="C11" s="439"/>
      <c r="D11" s="441">
        <v>2281</v>
      </c>
      <c r="E11" s="441" t="s">
        <v>17</v>
      </c>
      <c r="G11" s="82">
        <v>0</v>
      </c>
      <c r="K11" s="82">
        <v>0</v>
      </c>
      <c r="M11" s="443">
        <v>0</v>
      </c>
      <c r="O11" s="413">
        <v>0</v>
      </c>
      <c r="P11" s="442">
        <v>0</v>
      </c>
      <c r="T11" s="444">
        <v>4745.92</v>
      </c>
      <c r="U11" s="198">
        <v>15292.720000000001</v>
      </c>
      <c r="V11" s="198">
        <v>0</v>
      </c>
      <c r="X11" s="198">
        <v>0</v>
      </c>
      <c r="Y11" s="198">
        <v>0</v>
      </c>
      <c r="Z11" s="198">
        <v>0</v>
      </c>
      <c r="AA11" s="198">
        <v>0</v>
      </c>
      <c r="AB11" s="415">
        <v>0</v>
      </c>
    </row>
    <row r="12" spans="1:41" hidden="1" x14ac:dyDescent="0.35">
      <c r="A12" s="437">
        <v>149575</v>
      </c>
      <c r="B12" s="438">
        <v>3732052</v>
      </c>
      <c r="C12" s="445">
        <v>2322</v>
      </c>
      <c r="D12" s="441">
        <v>2052</v>
      </c>
      <c r="E12" s="441" t="s">
        <v>131</v>
      </c>
      <c r="G12" s="82">
        <v>0</v>
      </c>
      <c r="K12" s="82">
        <v>0</v>
      </c>
      <c r="M12" s="443">
        <v>0</v>
      </c>
      <c r="O12" s="413">
        <v>0</v>
      </c>
      <c r="P12" s="442">
        <v>0</v>
      </c>
      <c r="T12" s="444">
        <v>6142.63</v>
      </c>
      <c r="U12" s="198">
        <v>16689.43</v>
      </c>
      <c r="V12" s="198">
        <v>0</v>
      </c>
      <c r="X12" s="198">
        <v>0</v>
      </c>
      <c r="Y12" s="198">
        <v>0</v>
      </c>
      <c r="Z12" s="198">
        <v>0</v>
      </c>
      <c r="AA12" s="198">
        <v>0</v>
      </c>
      <c r="AB12" s="415">
        <v>0</v>
      </c>
    </row>
    <row r="13" spans="1:41" hidden="1" x14ac:dyDescent="0.35">
      <c r="A13" s="437">
        <v>139137</v>
      </c>
      <c r="B13" s="438">
        <v>3732012</v>
      </c>
      <c r="C13" s="439"/>
      <c r="D13" s="441">
        <v>2012</v>
      </c>
      <c r="E13" s="441" t="s">
        <v>206</v>
      </c>
      <c r="G13" s="82">
        <v>0</v>
      </c>
      <c r="K13" s="82">
        <v>0</v>
      </c>
      <c r="M13" s="443">
        <v>0</v>
      </c>
      <c r="O13" s="413">
        <v>0</v>
      </c>
      <c r="P13" s="442">
        <v>0</v>
      </c>
      <c r="T13" s="444">
        <v>5581.81</v>
      </c>
      <c r="U13" s="198">
        <v>16128.61</v>
      </c>
      <c r="V13" s="198">
        <v>0</v>
      </c>
      <c r="X13" s="198">
        <v>0</v>
      </c>
      <c r="Y13" s="198">
        <v>0</v>
      </c>
      <c r="Z13" s="198">
        <v>0</v>
      </c>
      <c r="AA13" s="198">
        <v>0</v>
      </c>
      <c r="AB13" s="415">
        <v>0</v>
      </c>
    </row>
    <row r="14" spans="1:41" hidden="1" x14ac:dyDescent="0.35">
      <c r="A14" s="437">
        <v>107000</v>
      </c>
      <c r="B14" s="438">
        <v>3732079</v>
      </c>
      <c r="C14" s="439"/>
      <c r="D14" s="441">
        <v>2079</v>
      </c>
      <c r="E14" s="441" t="s">
        <v>144</v>
      </c>
      <c r="G14" s="82">
        <v>0</v>
      </c>
      <c r="K14" s="82">
        <v>0</v>
      </c>
      <c r="M14" s="443">
        <v>0</v>
      </c>
      <c r="O14" s="413">
        <v>0</v>
      </c>
      <c r="P14" s="442">
        <v>0</v>
      </c>
      <c r="T14" s="444">
        <v>4678.2700000000004</v>
      </c>
      <c r="U14" s="198">
        <v>15225.070000000002</v>
      </c>
      <c r="V14" s="198">
        <v>0</v>
      </c>
      <c r="X14" s="198">
        <v>0</v>
      </c>
      <c r="Y14" s="198">
        <v>0</v>
      </c>
      <c r="Z14" s="198">
        <v>0</v>
      </c>
      <c r="AA14" s="198">
        <v>0</v>
      </c>
      <c r="AB14" s="415">
        <v>0</v>
      </c>
    </row>
    <row r="15" spans="1:41" hidden="1" x14ac:dyDescent="0.35">
      <c r="A15" s="437">
        <v>107002</v>
      </c>
      <c r="B15" s="438">
        <v>3732081</v>
      </c>
      <c r="C15" s="439"/>
      <c r="D15" s="441">
        <v>2081</v>
      </c>
      <c r="E15" s="441" t="s">
        <v>22</v>
      </c>
      <c r="G15" s="82">
        <v>0</v>
      </c>
      <c r="K15" s="82">
        <v>0</v>
      </c>
      <c r="M15" s="443">
        <v>0</v>
      </c>
      <c r="O15" s="413">
        <v>0</v>
      </c>
      <c r="P15" s="442">
        <v>0</v>
      </c>
      <c r="T15" s="444">
        <v>4818.34</v>
      </c>
      <c r="U15" s="198">
        <v>15365.140000000001</v>
      </c>
      <c r="V15" s="198">
        <v>0</v>
      </c>
      <c r="X15" s="198">
        <v>0</v>
      </c>
      <c r="Y15" s="198">
        <v>0</v>
      </c>
      <c r="Z15" s="198">
        <v>0</v>
      </c>
      <c r="AA15" s="198">
        <v>0</v>
      </c>
      <c r="AB15" s="415">
        <v>0</v>
      </c>
    </row>
    <row r="16" spans="1:41" hidden="1" x14ac:dyDescent="0.35">
      <c r="A16" s="437">
        <v>139336</v>
      </c>
      <c r="B16" s="438">
        <v>3732013</v>
      </c>
      <c r="C16" s="439"/>
      <c r="D16" s="441">
        <v>2013</v>
      </c>
      <c r="E16" s="441" t="s">
        <v>207</v>
      </c>
      <c r="G16" s="82">
        <v>0</v>
      </c>
      <c r="K16" s="82">
        <v>0</v>
      </c>
      <c r="M16" s="443">
        <v>0</v>
      </c>
      <c r="O16" s="413">
        <v>0</v>
      </c>
      <c r="P16" s="442">
        <v>0</v>
      </c>
      <c r="T16" s="444">
        <v>6002.2</v>
      </c>
      <c r="U16" s="198">
        <v>16549</v>
      </c>
      <c r="V16" s="198">
        <v>0</v>
      </c>
      <c r="X16" s="198">
        <v>0</v>
      </c>
      <c r="Y16" s="198">
        <v>0</v>
      </c>
      <c r="Z16" s="198">
        <v>0</v>
      </c>
      <c r="AA16" s="198">
        <v>0</v>
      </c>
      <c r="AB16" s="415">
        <v>0</v>
      </c>
    </row>
    <row r="17" spans="1:28" hidden="1" x14ac:dyDescent="0.35">
      <c r="A17" s="437">
        <v>139544</v>
      </c>
      <c r="B17" s="438">
        <v>3732346</v>
      </c>
      <c r="C17" s="439"/>
      <c r="D17" s="441">
        <v>2346</v>
      </c>
      <c r="E17" s="441" t="s">
        <v>208</v>
      </c>
      <c r="G17" s="82">
        <v>0</v>
      </c>
      <c r="K17" s="82">
        <v>0</v>
      </c>
      <c r="M17" s="443">
        <v>0</v>
      </c>
      <c r="O17" s="413">
        <v>0</v>
      </c>
      <c r="P17" s="442">
        <v>0</v>
      </c>
      <c r="T17" s="444">
        <v>5025.1899999999996</v>
      </c>
      <c r="U17" s="198">
        <v>15571.990000000002</v>
      </c>
      <c r="V17" s="198">
        <v>0</v>
      </c>
      <c r="X17" s="198">
        <v>0</v>
      </c>
      <c r="Y17" s="198">
        <v>0</v>
      </c>
      <c r="Z17" s="198">
        <v>0</v>
      </c>
      <c r="AA17" s="198">
        <v>0</v>
      </c>
      <c r="AB17" s="415">
        <v>0</v>
      </c>
    </row>
    <row r="18" spans="1:28" hidden="1" x14ac:dyDescent="0.35">
      <c r="A18" s="437">
        <v>107039</v>
      </c>
      <c r="B18" s="438">
        <v>3732257</v>
      </c>
      <c r="C18" s="439"/>
      <c r="D18" s="441">
        <v>2257</v>
      </c>
      <c r="E18" s="441" t="s">
        <v>83</v>
      </c>
      <c r="G18" s="82">
        <v>0</v>
      </c>
      <c r="K18" s="82">
        <v>0</v>
      </c>
      <c r="M18" s="443">
        <v>0</v>
      </c>
      <c r="O18" s="413">
        <v>0</v>
      </c>
      <c r="P18" s="442">
        <v>0</v>
      </c>
      <c r="T18" s="444">
        <v>5211.13</v>
      </c>
      <c r="U18" s="198">
        <v>15757.93</v>
      </c>
      <c r="V18" s="198">
        <v>0</v>
      </c>
      <c r="X18" s="198">
        <v>0</v>
      </c>
      <c r="Y18" s="198">
        <v>0</v>
      </c>
      <c r="Z18" s="198">
        <v>0</v>
      </c>
      <c r="AA18" s="198">
        <v>0</v>
      </c>
      <c r="AB18" s="415">
        <v>0</v>
      </c>
    </row>
    <row r="19" spans="1:28" hidden="1" x14ac:dyDescent="0.35">
      <c r="A19" s="437">
        <v>107006</v>
      </c>
      <c r="B19" s="438">
        <v>3732092</v>
      </c>
      <c r="C19" s="439"/>
      <c r="D19" s="441">
        <v>2092</v>
      </c>
      <c r="E19" s="441" t="s">
        <v>84</v>
      </c>
      <c r="G19" s="82">
        <v>0</v>
      </c>
      <c r="K19" s="82">
        <v>0</v>
      </c>
      <c r="M19" s="443">
        <v>0</v>
      </c>
      <c r="O19" s="413">
        <v>0</v>
      </c>
      <c r="P19" s="442">
        <v>0</v>
      </c>
      <c r="T19" s="444">
        <v>4687.1499999999996</v>
      </c>
      <c r="U19" s="198">
        <v>15233.95</v>
      </c>
      <c r="V19" s="198">
        <v>0</v>
      </c>
      <c r="X19" s="198">
        <v>0</v>
      </c>
      <c r="Y19" s="198">
        <v>0</v>
      </c>
      <c r="Z19" s="198">
        <v>0</v>
      </c>
      <c r="AA19" s="198">
        <v>0</v>
      </c>
      <c r="AB19" s="415">
        <v>0</v>
      </c>
    </row>
    <row r="20" spans="1:28" hidden="1" x14ac:dyDescent="0.35">
      <c r="A20" s="437">
        <v>142274</v>
      </c>
      <c r="B20" s="438">
        <v>3732002</v>
      </c>
      <c r="C20" s="439"/>
      <c r="D20" s="441">
        <v>2002</v>
      </c>
      <c r="E20" s="441" t="s">
        <v>209</v>
      </c>
      <c r="G20" s="82">
        <v>0</v>
      </c>
      <c r="K20" s="82">
        <v>0</v>
      </c>
      <c r="M20" s="443">
        <v>0</v>
      </c>
      <c r="O20" s="413">
        <v>0</v>
      </c>
      <c r="P20" s="442">
        <v>0</v>
      </c>
      <c r="T20" s="444">
        <v>4909.6000000000004</v>
      </c>
      <c r="U20" s="198">
        <v>15456.400000000001</v>
      </c>
      <c r="V20" s="198">
        <v>0</v>
      </c>
      <c r="X20" s="198">
        <v>0</v>
      </c>
      <c r="Y20" s="198">
        <v>0</v>
      </c>
      <c r="Z20" s="198">
        <v>0</v>
      </c>
      <c r="AA20" s="198">
        <v>0</v>
      </c>
      <c r="AB20" s="415">
        <v>0</v>
      </c>
    </row>
    <row r="21" spans="1:28" hidden="1" x14ac:dyDescent="0.35">
      <c r="A21" s="437">
        <v>107029</v>
      </c>
      <c r="B21" s="438">
        <v>3732221</v>
      </c>
      <c r="C21" s="439"/>
      <c r="D21" s="441">
        <v>2221</v>
      </c>
      <c r="E21" s="441" t="s">
        <v>85</v>
      </c>
      <c r="G21" s="82">
        <v>0</v>
      </c>
      <c r="K21" s="82">
        <v>0</v>
      </c>
      <c r="M21" s="443">
        <v>0</v>
      </c>
      <c r="O21" s="413">
        <v>0</v>
      </c>
      <c r="P21" s="442">
        <v>0</v>
      </c>
      <c r="T21" s="444">
        <v>4885.3100000000004</v>
      </c>
      <c r="U21" s="198">
        <v>15432.11</v>
      </c>
      <c r="V21" s="198">
        <v>0</v>
      </c>
      <c r="X21" s="198">
        <v>0</v>
      </c>
      <c r="Y21" s="198">
        <v>0</v>
      </c>
      <c r="Z21" s="198">
        <v>0</v>
      </c>
      <c r="AA21" s="198">
        <v>0</v>
      </c>
      <c r="AB21" s="415">
        <v>0</v>
      </c>
    </row>
    <row r="22" spans="1:28" x14ac:dyDescent="0.35">
      <c r="A22" s="437">
        <v>107004</v>
      </c>
      <c r="B22" s="438">
        <v>3732087</v>
      </c>
      <c r="C22" s="439"/>
      <c r="D22" s="441">
        <v>2087</v>
      </c>
      <c r="E22" s="441" t="s">
        <v>86</v>
      </c>
      <c r="F22" s="82">
        <v>15</v>
      </c>
      <c r="G22" s="82">
        <v>15</v>
      </c>
      <c r="H22" s="82">
        <v>15</v>
      </c>
      <c r="K22" s="82">
        <v>15</v>
      </c>
      <c r="L22" s="82">
        <v>0</v>
      </c>
      <c r="M22" s="443">
        <v>0</v>
      </c>
      <c r="O22" s="413">
        <v>15</v>
      </c>
      <c r="P22" s="442">
        <v>0</v>
      </c>
      <c r="T22" s="444">
        <v>4676.1899999999996</v>
      </c>
      <c r="U22" s="198">
        <v>15222.990000000002</v>
      </c>
      <c r="V22" s="198">
        <v>228344.85000000003</v>
      </c>
      <c r="X22" s="198">
        <v>150000</v>
      </c>
      <c r="Y22" s="198">
        <v>70142.849999999991</v>
      </c>
      <c r="Z22" s="198">
        <v>0</v>
      </c>
      <c r="AA22" s="198">
        <v>8202.0000000000164</v>
      </c>
      <c r="AB22" s="415">
        <v>0</v>
      </c>
    </row>
    <row r="23" spans="1:28" hidden="1" x14ac:dyDescent="0.35">
      <c r="A23" s="437">
        <v>107043</v>
      </c>
      <c r="B23" s="438">
        <v>3732272</v>
      </c>
      <c r="C23" s="439"/>
      <c r="D23" s="441">
        <v>2272</v>
      </c>
      <c r="E23" s="441" t="s">
        <v>23</v>
      </c>
      <c r="G23" s="82">
        <v>0</v>
      </c>
      <c r="K23" s="82">
        <v>0</v>
      </c>
      <c r="M23" s="443">
        <v>0</v>
      </c>
      <c r="O23" s="413">
        <v>0</v>
      </c>
      <c r="P23" s="442">
        <v>0</v>
      </c>
      <c r="T23" s="444">
        <v>6645.76</v>
      </c>
      <c r="U23" s="198">
        <v>17192.560000000001</v>
      </c>
      <c r="V23" s="198">
        <v>0</v>
      </c>
      <c r="X23" s="198">
        <v>0</v>
      </c>
      <c r="Y23" s="198">
        <v>0</v>
      </c>
      <c r="Z23" s="198">
        <v>0</v>
      </c>
      <c r="AA23" s="198">
        <v>0</v>
      </c>
      <c r="AB23" s="415">
        <v>0</v>
      </c>
    </row>
    <row r="24" spans="1:28" hidden="1" x14ac:dyDescent="0.35">
      <c r="A24" s="437">
        <v>107055</v>
      </c>
      <c r="B24" s="438">
        <v>3732303</v>
      </c>
      <c r="C24" s="439"/>
      <c r="D24" s="441">
        <v>2303</v>
      </c>
      <c r="E24" s="441" t="s">
        <v>90</v>
      </c>
      <c r="G24" s="82">
        <v>0</v>
      </c>
      <c r="K24" s="82">
        <v>0</v>
      </c>
      <c r="M24" s="443">
        <v>0</v>
      </c>
      <c r="O24" s="413">
        <v>0</v>
      </c>
      <c r="P24" s="442">
        <v>0</v>
      </c>
      <c r="T24" s="444">
        <v>5041.45</v>
      </c>
      <c r="U24" s="198">
        <v>15588.25</v>
      </c>
      <c r="V24" s="198">
        <v>0</v>
      </c>
      <c r="X24" s="198">
        <v>0</v>
      </c>
      <c r="Y24" s="198">
        <v>0</v>
      </c>
      <c r="Z24" s="198">
        <v>0</v>
      </c>
      <c r="AA24" s="198">
        <v>0</v>
      </c>
      <c r="AB24" s="415">
        <v>0</v>
      </c>
    </row>
    <row r="25" spans="1:28" hidden="1" x14ac:dyDescent="0.35">
      <c r="A25" s="437">
        <v>149119</v>
      </c>
      <c r="B25" s="438">
        <v>3732302</v>
      </c>
      <c r="C25" s="439"/>
      <c r="D25" s="441">
        <v>2302</v>
      </c>
      <c r="E25" s="441" t="s">
        <v>31</v>
      </c>
      <c r="G25" s="82">
        <v>0</v>
      </c>
      <c r="K25" s="82">
        <v>0</v>
      </c>
      <c r="M25" s="443">
        <v>0</v>
      </c>
      <c r="O25" s="413">
        <v>0</v>
      </c>
      <c r="P25" s="442">
        <v>0</v>
      </c>
      <c r="T25" s="444">
        <v>5321.35</v>
      </c>
      <c r="U25" s="198">
        <v>15868.150000000001</v>
      </c>
      <c r="V25" s="198">
        <v>0</v>
      </c>
      <c r="X25" s="198">
        <v>0</v>
      </c>
      <c r="Y25" s="198">
        <v>0</v>
      </c>
      <c r="Z25" s="198">
        <v>0</v>
      </c>
      <c r="AA25" s="198">
        <v>0</v>
      </c>
      <c r="AB25" s="415">
        <v>0</v>
      </c>
    </row>
    <row r="26" spans="1:28" x14ac:dyDescent="0.35">
      <c r="A26" s="437">
        <v>107093</v>
      </c>
      <c r="B26" s="438">
        <v>3732350</v>
      </c>
      <c r="C26" s="439"/>
      <c r="D26" s="441">
        <v>2350</v>
      </c>
      <c r="E26" s="441" t="s">
        <v>32</v>
      </c>
      <c r="F26" s="82">
        <v>20</v>
      </c>
      <c r="G26" s="82">
        <v>20</v>
      </c>
      <c r="H26" s="446">
        <v>20</v>
      </c>
      <c r="I26" s="446"/>
      <c r="J26" s="446"/>
      <c r="K26" s="82">
        <v>20</v>
      </c>
      <c r="L26" s="82">
        <v>0</v>
      </c>
      <c r="M26" s="443">
        <v>0</v>
      </c>
      <c r="O26" s="413">
        <v>24</v>
      </c>
      <c r="P26" s="442">
        <v>-4</v>
      </c>
      <c r="T26" s="444">
        <v>5503.03</v>
      </c>
      <c r="U26" s="198">
        <v>16049.830000000002</v>
      </c>
      <c r="V26" s="198">
        <v>320996.60000000003</v>
      </c>
      <c r="X26" s="198">
        <v>200000</v>
      </c>
      <c r="Y26" s="198">
        <v>110060.59999999999</v>
      </c>
      <c r="Z26" s="198">
        <v>0</v>
      </c>
      <c r="AA26" s="198">
        <v>10936.000000000022</v>
      </c>
      <c r="AB26" s="415">
        <v>0</v>
      </c>
    </row>
    <row r="27" spans="1:28" hidden="1" x14ac:dyDescent="0.35">
      <c r="A27" s="437">
        <v>142749</v>
      </c>
      <c r="B27" s="438">
        <v>3732230</v>
      </c>
      <c r="C27" s="439"/>
      <c r="D27" s="441">
        <v>2230</v>
      </c>
      <c r="E27" s="441" t="s">
        <v>228</v>
      </c>
      <c r="G27" s="82">
        <v>0</v>
      </c>
      <c r="K27" s="82">
        <v>0</v>
      </c>
      <c r="M27" s="443">
        <v>0</v>
      </c>
      <c r="O27" s="413">
        <v>0</v>
      </c>
      <c r="P27" s="442">
        <v>0</v>
      </c>
      <c r="T27" s="444">
        <v>5477.17</v>
      </c>
      <c r="U27" s="198">
        <v>16023.970000000001</v>
      </c>
      <c r="V27" s="198">
        <v>0</v>
      </c>
      <c r="X27" s="198">
        <v>0</v>
      </c>
      <c r="Y27" s="198">
        <v>0</v>
      </c>
      <c r="Z27" s="198">
        <v>0</v>
      </c>
      <c r="AA27" s="198">
        <v>0</v>
      </c>
      <c r="AB27" s="415">
        <v>0</v>
      </c>
    </row>
    <row r="28" spans="1:28" hidden="1" x14ac:dyDescent="0.35">
      <c r="A28" s="437">
        <v>147481</v>
      </c>
      <c r="B28" s="438">
        <v>3735206</v>
      </c>
      <c r="C28" s="439"/>
      <c r="D28" s="441">
        <v>5206</v>
      </c>
      <c r="E28" s="441" t="s">
        <v>152</v>
      </c>
      <c r="G28" s="82">
        <v>0</v>
      </c>
      <c r="K28" s="82">
        <v>0</v>
      </c>
      <c r="M28" s="443">
        <v>0</v>
      </c>
      <c r="O28" s="413">
        <v>0</v>
      </c>
      <c r="P28" s="442">
        <v>0</v>
      </c>
      <c r="T28" s="444">
        <v>4767.28</v>
      </c>
      <c r="U28" s="198">
        <v>15314.080000000002</v>
      </c>
      <c r="V28" s="198">
        <v>0</v>
      </c>
      <c r="X28" s="198">
        <v>0</v>
      </c>
      <c r="Y28" s="198">
        <v>0</v>
      </c>
      <c r="Z28" s="198">
        <v>0</v>
      </c>
      <c r="AA28" s="198">
        <v>0</v>
      </c>
      <c r="AB28" s="415">
        <v>0</v>
      </c>
    </row>
    <row r="29" spans="1:28" hidden="1" x14ac:dyDescent="0.35">
      <c r="A29" s="437">
        <v>140596</v>
      </c>
      <c r="B29" s="438">
        <v>3732203</v>
      </c>
      <c r="C29" s="439"/>
      <c r="D29" s="441">
        <v>2203</v>
      </c>
      <c r="E29" s="441" t="s">
        <v>229</v>
      </c>
      <c r="G29" s="82">
        <v>0</v>
      </c>
      <c r="K29" s="82">
        <v>0</v>
      </c>
      <c r="M29" s="443">
        <v>0</v>
      </c>
      <c r="O29" s="413">
        <v>0</v>
      </c>
      <c r="P29" s="442">
        <v>0</v>
      </c>
      <c r="T29" s="444">
        <v>4619.33</v>
      </c>
      <c r="U29" s="198">
        <v>15166.130000000001</v>
      </c>
      <c r="V29" s="198">
        <v>0</v>
      </c>
      <c r="X29" s="198">
        <v>0</v>
      </c>
      <c r="Y29" s="198">
        <v>0</v>
      </c>
      <c r="Z29" s="198">
        <v>0</v>
      </c>
      <c r="AA29" s="198">
        <v>0</v>
      </c>
      <c r="AB29" s="415">
        <v>0</v>
      </c>
    </row>
    <row r="30" spans="1:28" hidden="1" x14ac:dyDescent="0.35">
      <c r="A30" s="437">
        <v>107094</v>
      </c>
      <c r="B30" s="438">
        <v>3732351</v>
      </c>
      <c r="C30" s="439"/>
      <c r="D30" s="441">
        <v>2351</v>
      </c>
      <c r="E30" s="441" t="s">
        <v>33</v>
      </c>
      <c r="G30" s="82">
        <v>0</v>
      </c>
      <c r="K30" s="82">
        <v>0</v>
      </c>
      <c r="M30" s="443">
        <v>0</v>
      </c>
      <c r="O30" s="413">
        <v>0</v>
      </c>
      <c r="P30" s="442">
        <v>0</v>
      </c>
      <c r="T30" s="444">
        <v>5033.08</v>
      </c>
      <c r="U30" s="198">
        <v>15579.880000000001</v>
      </c>
      <c r="V30" s="198">
        <v>0</v>
      </c>
      <c r="X30" s="198">
        <v>0</v>
      </c>
      <c r="Y30" s="198">
        <v>0</v>
      </c>
      <c r="Z30" s="198">
        <v>0</v>
      </c>
      <c r="AA30" s="198">
        <v>0</v>
      </c>
      <c r="AB30" s="415">
        <v>0</v>
      </c>
    </row>
    <row r="31" spans="1:28" hidden="1" x14ac:dyDescent="0.35">
      <c r="A31" s="437">
        <v>131082</v>
      </c>
      <c r="B31" s="438">
        <v>3733432</v>
      </c>
      <c r="C31" s="439"/>
      <c r="D31" s="441">
        <v>3432</v>
      </c>
      <c r="E31" s="441" t="s">
        <v>153</v>
      </c>
      <c r="G31" s="82">
        <v>0</v>
      </c>
      <c r="K31" s="82">
        <v>0</v>
      </c>
      <c r="M31" s="443">
        <v>0</v>
      </c>
      <c r="O31" s="413">
        <v>0</v>
      </c>
      <c r="P31" s="442">
        <v>0</v>
      </c>
      <c r="T31" s="444">
        <v>5743.26</v>
      </c>
      <c r="U31" s="198">
        <v>16290.060000000001</v>
      </c>
      <c r="V31" s="198">
        <v>0</v>
      </c>
      <c r="X31" s="198">
        <v>0</v>
      </c>
      <c r="Y31" s="198">
        <v>0</v>
      </c>
      <c r="Z31" s="198">
        <v>0</v>
      </c>
      <c r="AA31" s="198">
        <v>0</v>
      </c>
      <c r="AB31" s="415">
        <v>0</v>
      </c>
    </row>
    <row r="32" spans="1:28" hidden="1" x14ac:dyDescent="0.35">
      <c r="A32" s="437">
        <v>107064</v>
      </c>
      <c r="B32" s="438">
        <v>3732319</v>
      </c>
      <c r="C32" s="439"/>
      <c r="D32" s="441">
        <v>2319</v>
      </c>
      <c r="E32" s="441" t="s">
        <v>154</v>
      </c>
      <c r="G32" s="82">
        <v>0</v>
      </c>
      <c r="K32" s="82">
        <v>0</v>
      </c>
      <c r="M32" s="443">
        <v>0</v>
      </c>
      <c r="O32" s="413">
        <v>0</v>
      </c>
      <c r="P32" s="442">
        <v>0</v>
      </c>
      <c r="T32" s="444">
        <v>6110.44</v>
      </c>
      <c r="U32" s="198">
        <v>16657.240000000002</v>
      </c>
      <c r="V32" s="198">
        <v>0</v>
      </c>
      <c r="X32" s="198">
        <v>0</v>
      </c>
      <c r="Y32" s="198">
        <v>0</v>
      </c>
      <c r="Z32" s="198">
        <v>0</v>
      </c>
      <c r="AA32" s="198">
        <v>0</v>
      </c>
      <c r="AB32" s="415">
        <v>0</v>
      </c>
    </row>
    <row r="33" spans="1:28" hidden="1" x14ac:dyDescent="0.35">
      <c r="A33" s="437">
        <v>107095</v>
      </c>
      <c r="B33" s="438">
        <v>3732352</v>
      </c>
      <c r="C33" s="439"/>
      <c r="D33" s="441">
        <v>2352</v>
      </c>
      <c r="E33" s="441" t="s">
        <v>34</v>
      </c>
      <c r="G33" s="82">
        <v>0</v>
      </c>
      <c r="K33" s="82">
        <v>0</v>
      </c>
      <c r="M33" s="443">
        <v>0</v>
      </c>
      <c r="O33" s="413">
        <v>0</v>
      </c>
      <c r="P33" s="442">
        <v>0</v>
      </c>
      <c r="T33" s="444">
        <v>4673.08</v>
      </c>
      <c r="U33" s="198">
        <v>15219.880000000001</v>
      </c>
      <c r="V33" s="198">
        <v>0</v>
      </c>
      <c r="X33" s="198">
        <v>0</v>
      </c>
      <c r="Y33" s="198">
        <v>0</v>
      </c>
      <c r="Z33" s="198">
        <v>0</v>
      </c>
      <c r="AA33" s="198">
        <v>0</v>
      </c>
      <c r="AB33" s="415">
        <v>0</v>
      </c>
    </row>
    <row r="34" spans="1:28" hidden="1" x14ac:dyDescent="0.35">
      <c r="A34" s="437">
        <v>140610</v>
      </c>
      <c r="B34" s="438">
        <v>3732027</v>
      </c>
      <c r="C34" s="439"/>
      <c r="D34" s="441">
        <v>2027</v>
      </c>
      <c r="E34" s="441" t="s">
        <v>285</v>
      </c>
      <c r="G34" s="82">
        <v>0</v>
      </c>
      <c r="K34" s="82">
        <v>0</v>
      </c>
      <c r="M34" s="443">
        <v>0</v>
      </c>
      <c r="O34" s="413">
        <v>0</v>
      </c>
      <c r="P34" s="442">
        <v>0</v>
      </c>
      <c r="T34" s="444">
        <v>6133.94</v>
      </c>
      <c r="U34" s="198">
        <v>16680.740000000002</v>
      </c>
      <c r="V34" s="198">
        <v>0</v>
      </c>
      <c r="X34" s="198">
        <v>0</v>
      </c>
      <c r="Y34" s="198">
        <v>0</v>
      </c>
      <c r="Z34" s="198">
        <v>0</v>
      </c>
      <c r="AA34" s="198">
        <v>0</v>
      </c>
      <c r="AB34" s="415">
        <v>0</v>
      </c>
    </row>
    <row r="35" spans="1:28" hidden="1" x14ac:dyDescent="0.35">
      <c r="A35" s="437">
        <v>145373</v>
      </c>
      <c r="B35" s="438">
        <v>3732361</v>
      </c>
      <c r="C35" s="439"/>
      <c r="D35" s="441">
        <v>2361</v>
      </c>
      <c r="E35" s="441" t="s">
        <v>230</v>
      </c>
      <c r="G35" s="82">
        <v>0</v>
      </c>
      <c r="K35" s="82">
        <v>0</v>
      </c>
      <c r="M35" s="443">
        <v>0</v>
      </c>
      <c r="O35" s="413">
        <v>0</v>
      </c>
      <c r="P35" s="442">
        <v>0</v>
      </c>
      <c r="T35" s="444">
        <v>4730.3500000000004</v>
      </c>
      <c r="U35" s="198">
        <v>15277.150000000001</v>
      </c>
      <c r="V35" s="198">
        <v>0</v>
      </c>
      <c r="X35" s="198">
        <v>0</v>
      </c>
      <c r="Y35" s="198">
        <v>0</v>
      </c>
      <c r="Z35" s="198">
        <v>0</v>
      </c>
      <c r="AA35" s="198">
        <v>0</v>
      </c>
      <c r="AB35" s="415">
        <v>0</v>
      </c>
    </row>
    <row r="36" spans="1:28" hidden="1" x14ac:dyDescent="0.35">
      <c r="A36" s="437">
        <v>142074</v>
      </c>
      <c r="B36" s="438">
        <v>3732043</v>
      </c>
      <c r="C36" s="439"/>
      <c r="D36" s="441">
        <v>2043</v>
      </c>
      <c r="E36" s="441" t="s">
        <v>231</v>
      </c>
      <c r="G36" s="82">
        <v>0</v>
      </c>
      <c r="K36" s="82">
        <v>0</v>
      </c>
      <c r="M36" s="443">
        <v>0</v>
      </c>
      <c r="O36" s="413">
        <v>0</v>
      </c>
      <c r="P36" s="442">
        <v>0</v>
      </c>
      <c r="T36" s="444">
        <v>5733.39</v>
      </c>
      <c r="U36" s="198">
        <v>16280.190000000002</v>
      </c>
      <c r="V36" s="198">
        <v>0</v>
      </c>
      <c r="X36" s="198">
        <v>0</v>
      </c>
      <c r="Y36" s="198">
        <v>0</v>
      </c>
      <c r="Z36" s="198">
        <v>0</v>
      </c>
      <c r="AA36" s="198">
        <v>0</v>
      </c>
      <c r="AB36" s="415">
        <v>0</v>
      </c>
    </row>
    <row r="37" spans="1:28" s="54" customFormat="1" hidden="1" x14ac:dyDescent="0.35">
      <c r="A37" s="437">
        <v>147921</v>
      </c>
      <c r="B37" s="438">
        <v>3732139</v>
      </c>
      <c r="C37" s="439"/>
      <c r="D37" s="441">
        <v>2139</v>
      </c>
      <c r="E37" s="441" t="s">
        <v>36</v>
      </c>
      <c r="F37" s="82"/>
      <c r="G37" s="82">
        <v>0</v>
      </c>
      <c r="H37" s="82"/>
      <c r="I37" s="82"/>
      <c r="J37" s="82"/>
      <c r="K37" s="82">
        <v>0</v>
      </c>
      <c r="M37" s="443">
        <v>0</v>
      </c>
      <c r="O37" s="413">
        <v>0</v>
      </c>
      <c r="P37" s="442">
        <v>0</v>
      </c>
      <c r="T37" s="444">
        <v>5645.9</v>
      </c>
      <c r="U37" s="198">
        <v>16192.7</v>
      </c>
      <c r="V37" s="198">
        <v>0</v>
      </c>
      <c r="X37" s="198">
        <v>0</v>
      </c>
      <c r="Y37" s="198">
        <v>0</v>
      </c>
      <c r="Z37" s="198">
        <v>0</v>
      </c>
      <c r="AA37" s="198">
        <v>0</v>
      </c>
      <c r="AB37" s="415">
        <v>0</v>
      </c>
    </row>
    <row r="38" spans="1:28" hidden="1" x14ac:dyDescent="0.35">
      <c r="A38" s="437">
        <v>141339</v>
      </c>
      <c r="B38" s="438">
        <v>3732034</v>
      </c>
      <c r="C38" s="439"/>
      <c r="D38" s="441">
        <v>2034</v>
      </c>
      <c r="E38" s="441" t="s">
        <v>279</v>
      </c>
      <c r="G38" s="82">
        <v>0</v>
      </c>
      <c r="K38" s="82">
        <v>0</v>
      </c>
      <c r="M38" s="443">
        <v>0</v>
      </c>
      <c r="O38" s="413">
        <v>0</v>
      </c>
      <c r="P38" s="442">
        <v>0</v>
      </c>
      <c r="T38" s="444">
        <v>5810.98</v>
      </c>
      <c r="U38" s="198">
        <v>16357.78</v>
      </c>
      <c r="V38" s="198">
        <v>0</v>
      </c>
      <c r="X38" s="198">
        <v>0</v>
      </c>
      <c r="Y38" s="198">
        <v>0</v>
      </c>
      <c r="Z38" s="198">
        <v>0</v>
      </c>
      <c r="AA38" s="198">
        <v>0</v>
      </c>
      <c r="AB38" s="415">
        <v>0</v>
      </c>
    </row>
    <row r="39" spans="1:28" hidden="1" x14ac:dyDescent="0.35">
      <c r="A39" s="437">
        <v>147375</v>
      </c>
      <c r="B39" s="438">
        <v>3732324</v>
      </c>
      <c r="C39" s="439"/>
      <c r="D39" s="441">
        <v>2324</v>
      </c>
      <c r="E39" s="441" t="s">
        <v>37</v>
      </c>
      <c r="G39" s="82">
        <v>0</v>
      </c>
      <c r="K39" s="82">
        <v>0</v>
      </c>
      <c r="M39" s="443">
        <v>0</v>
      </c>
      <c r="O39" s="413">
        <v>0</v>
      </c>
      <c r="P39" s="442">
        <v>0</v>
      </c>
      <c r="T39" s="444">
        <v>5017.92</v>
      </c>
      <c r="U39" s="198">
        <v>15564.720000000001</v>
      </c>
      <c r="V39" s="198">
        <v>0</v>
      </c>
      <c r="X39" s="198">
        <v>0</v>
      </c>
      <c r="Y39" s="198">
        <v>0</v>
      </c>
      <c r="Z39" s="198">
        <v>0</v>
      </c>
      <c r="AA39" s="198">
        <v>0</v>
      </c>
      <c r="AB39" s="415">
        <v>0</v>
      </c>
    </row>
    <row r="40" spans="1:28" hidden="1" x14ac:dyDescent="0.35">
      <c r="A40" s="437">
        <v>148690</v>
      </c>
      <c r="B40" s="438">
        <v>3732327</v>
      </c>
      <c r="C40" s="439"/>
      <c r="D40" s="441">
        <v>2327</v>
      </c>
      <c r="E40" s="441" t="s">
        <v>155</v>
      </c>
      <c r="G40" s="82">
        <v>0</v>
      </c>
      <c r="K40" s="82">
        <v>0</v>
      </c>
      <c r="M40" s="443">
        <v>0</v>
      </c>
      <c r="O40" s="413">
        <v>0</v>
      </c>
      <c r="P40" s="442">
        <v>0</v>
      </c>
      <c r="T40" s="444">
        <v>5684.63</v>
      </c>
      <c r="U40" s="198">
        <v>16231.43</v>
      </c>
      <c r="V40" s="198">
        <v>0</v>
      </c>
      <c r="X40" s="198">
        <v>0</v>
      </c>
      <c r="Y40" s="198">
        <v>0</v>
      </c>
      <c r="Z40" s="198">
        <v>0</v>
      </c>
      <c r="AA40" s="198">
        <v>0</v>
      </c>
      <c r="AB40" s="415">
        <v>0</v>
      </c>
    </row>
    <row r="41" spans="1:28" hidden="1" x14ac:dyDescent="0.35">
      <c r="A41" s="437">
        <v>143620</v>
      </c>
      <c r="B41" s="438">
        <v>3732321</v>
      </c>
      <c r="C41" s="439"/>
      <c r="D41" s="441">
        <v>2321</v>
      </c>
      <c r="E41" s="441" t="s">
        <v>232</v>
      </c>
      <c r="G41" s="82">
        <v>0</v>
      </c>
      <c r="K41" s="82">
        <v>0</v>
      </c>
      <c r="M41" s="443">
        <v>0</v>
      </c>
      <c r="O41" s="413">
        <v>0</v>
      </c>
      <c r="P41" s="442">
        <v>0</v>
      </c>
      <c r="T41" s="444">
        <v>6102.28</v>
      </c>
      <c r="U41" s="198">
        <v>16649.080000000002</v>
      </c>
      <c r="V41" s="198">
        <v>0</v>
      </c>
      <c r="X41" s="198">
        <v>0</v>
      </c>
      <c r="Y41" s="198">
        <v>0</v>
      </c>
      <c r="Z41" s="198">
        <v>0</v>
      </c>
      <c r="AA41" s="198">
        <v>0</v>
      </c>
      <c r="AB41" s="415">
        <v>0</v>
      </c>
    </row>
    <row r="42" spans="1:28" hidden="1" x14ac:dyDescent="0.35">
      <c r="A42" s="437"/>
      <c r="B42" s="438"/>
      <c r="C42" s="439"/>
      <c r="D42" s="440" t="s">
        <v>286</v>
      </c>
      <c r="E42" s="441"/>
      <c r="G42" s="82">
        <v>0</v>
      </c>
      <c r="K42" s="82">
        <v>0</v>
      </c>
      <c r="M42" s="443">
        <v>0</v>
      </c>
      <c r="O42" s="413">
        <v>0</v>
      </c>
      <c r="P42" s="442">
        <v>0</v>
      </c>
      <c r="T42" s="444">
        <v>0</v>
      </c>
      <c r="U42" s="198">
        <v>10546.800000000001</v>
      </c>
      <c r="V42" s="198">
        <v>0</v>
      </c>
      <c r="X42" s="198">
        <v>0</v>
      </c>
      <c r="Y42" s="198">
        <v>0</v>
      </c>
      <c r="Z42" s="198">
        <v>0</v>
      </c>
      <c r="AA42" s="198">
        <v>0</v>
      </c>
      <c r="AB42" s="415">
        <v>0</v>
      </c>
    </row>
    <row r="43" spans="1:28" x14ac:dyDescent="0.35">
      <c r="A43" s="437"/>
      <c r="B43" s="438"/>
      <c r="C43" s="439"/>
      <c r="D43" s="440"/>
      <c r="E43" s="447" t="s">
        <v>177</v>
      </c>
      <c r="F43" s="53">
        <v>229</v>
      </c>
      <c r="G43" s="53">
        <f>SUM(G7:G42)</f>
        <v>50</v>
      </c>
      <c r="H43" s="53">
        <f t="shared" ref="H43:L43" si="0">SUM(H7:H42)</f>
        <v>50</v>
      </c>
      <c r="I43" s="53">
        <f t="shared" si="0"/>
        <v>0</v>
      </c>
      <c r="J43" s="53">
        <f t="shared" si="0"/>
        <v>0</v>
      </c>
      <c r="K43" s="53">
        <f t="shared" si="0"/>
        <v>50</v>
      </c>
      <c r="L43" s="53">
        <f t="shared" si="0"/>
        <v>0</v>
      </c>
      <c r="M43" s="443">
        <v>0</v>
      </c>
      <c r="O43" s="413">
        <v>0</v>
      </c>
      <c r="P43" s="442">
        <v>229</v>
      </c>
      <c r="T43" s="452"/>
      <c r="U43" s="452"/>
      <c r="V43" s="452">
        <f t="shared" ref="V43" si="1">SUM(V7:V42)</f>
        <v>799630.10000000009</v>
      </c>
      <c r="X43" s="452">
        <f t="shared" ref="X43:AA43" si="2">SUM(X7:X42)</f>
        <v>500000</v>
      </c>
      <c r="Y43" s="452">
        <f t="shared" si="2"/>
        <v>272290.09999999998</v>
      </c>
      <c r="Z43" s="452">
        <f t="shared" si="2"/>
        <v>0</v>
      </c>
      <c r="AA43" s="452">
        <f t="shared" si="2"/>
        <v>27340.000000000055</v>
      </c>
      <c r="AB43" s="448">
        <v>0</v>
      </c>
    </row>
    <row r="44" spans="1:28" x14ac:dyDescent="0.35">
      <c r="A44" s="437"/>
      <c r="B44" s="438"/>
      <c r="C44" s="439"/>
      <c r="D44" s="440"/>
      <c r="E44" s="441"/>
      <c r="M44" s="443">
        <v>0</v>
      </c>
      <c r="O44" s="413">
        <v>0</v>
      </c>
      <c r="P44" s="442">
        <v>0</v>
      </c>
      <c r="U44" s="449"/>
      <c r="V44" s="449">
        <v>0</v>
      </c>
      <c r="X44" s="450"/>
      <c r="Y44" s="449"/>
      <c r="Z44" s="449"/>
      <c r="AA44" s="449"/>
    </row>
  </sheetData>
  <mergeCells count="1">
    <mergeCell ref="H3:J3"/>
  </mergeCells>
  <pageMargins left="0.70866141732283472" right="0.70866141732283472" top="0.74803149606299213" bottom="0.74803149606299213" header="0.31496062992125984" footer="0.31496062992125984"/>
  <pageSetup paperSize="9" scale="69" orientation="landscape" horizontalDpi="300" verticalDpi="300" r:id="rId1"/>
  <headerFooter>
    <oddHeader>&amp;RPaper 6, Appendix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D44A3D5F4A204B988F05452B538DF4" ma:contentTypeVersion="10" ma:contentTypeDescription="Create a new document." ma:contentTypeScope="" ma:versionID="0622f6541af50240b687ff92a63bbd9c">
  <xsd:schema xmlns:xsd="http://www.w3.org/2001/XMLSchema" xmlns:xs="http://www.w3.org/2001/XMLSchema" xmlns:p="http://schemas.microsoft.com/office/2006/metadata/properties" xmlns:ns2="0f0bfcf2-fa01-4add-9758-092ab64b8d96" xmlns:ns3="b37258ec-cf58-4323-b262-5a59e154332a" targetNamespace="http://schemas.microsoft.com/office/2006/metadata/properties" ma:root="true" ma:fieldsID="69859cd2a80881be076211406b2835a3" ns2:_="" ns3:_="">
    <xsd:import namespace="0f0bfcf2-fa01-4add-9758-092ab64b8d96"/>
    <xsd:import namespace="b37258ec-cf58-4323-b262-5a59e15433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bfcf2-fa01-4add-9758-092ab64b8d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514f55-2398-460d-b1d9-0db7fd9bad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7258ec-cf58-4323-b262-5a59e154332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8ecbd5-c1e8-441c-aced-1295e0baa2d6}" ma:internalName="TaxCatchAll" ma:showField="CatchAllData" ma:web="b37258ec-cf58-4323-b262-5a59e15433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7258ec-cf58-4323-b262-5a59e154332a" xsi:nil="true"/>
    <lcf76f155ced4ddcb4097134ff3c332f xmlns="0f0bfcf2-fa01-4add-9758-092ab64b8d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5367A0-76DD-4962-9D8B-C2B3E7BE25CA}">
  <ds:schemaRefs>
    <ds:schemaRef ds:uri="http://schemas.microsoft.com/sharepoint/v3/contenttype/forms"/>
  </ds:schemaRefs>
</ds:datastoreItem>
</file>

<file path=customXml/itemProps2.xml><?xml version="1.0" encoding="utf-8"?>
<ds:datastoreItem xmlns:ds="http://schemas.openxmlformats.org/officeDocument/2006/customXml" ds:itemID="{C25C1591-DD5B-466B-A87A-A8E26FCFC5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bfcf2-fa01-4add-9758-092ab64b8d96"/>
    <ds:schemaRef ds:uri="b37258ec-cf58-4323-b262-5a59e1543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8FF675-07B2-47C1-91C6-1E1AB47C6755}">
  <ds:schemaRefs>
    <ds:schemaRef ds:uri="http://schemas.microsoft.com/office/2006/metadata/properties"/>
    <ds:schemaRef ds:uri="http://schemas.microsoft.com/office/infopath/2007/PartnerControls"/>
    <ds:schemaRef ds:uri="b37258ec-cf58-4323-b262-5a59e154332a"/>
    <ds:schemaRef ds:uri="0f0bfcf2-fa01-4add-9758-092ab64b8d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Schools List 2526</vt:lpstr>
      <vt:lpstr>Cover</vt:lpstr>
      <vt:lpstr>Instruction</vt:lpstr>
      <vt:lpstr>Primary</vt:lpstr>
      <vt:lpstr>Secondary</vt:lpstr>
      <vt:lpstr>Special</vt:lpstr>
      <vt:lpstr>IR 25-26</vt:lpstr>
      <vt:lpstr>MFG-Gains A4</vt:lpstr>
      <vt:lpstr>IR 24-25</vt:lpstr>
      <vt:lpstr>'IR 24-25'!Print_Area</vt:lpstr>
      <vt:lpstr>'MFG-Gains A4'!Print_Area</vt:lpstr>
      <vt:lpstr>Primary!Print_Area</vt:lpstr>
      <vt:lpstr>Secondary!Print_Area</vt:lpstr>
    </vt:vector>
  </TitlesOfParts>
  <Company>Sheffield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Jacky.Beatson@sheffield.gov.uk</dc:creator>
  <cp:lastModifiedBy>Jacky Beatson</cp:lastModifiedBy>
  <cp:lastPrinted>2025-02-25T16:13:10Z</cp:lastPrinted>
  <dcterms:created xsi:type="dcterms:W3CDTF">2011-03-17T09:46:52Z</dcterms:created>
  <dcterms:modified xsi:type="dcterms:W3CDTF">2025-03-13T10:40:40Z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2022-02-21T13:06:59Z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cb78c649-4661-4bac-adca-e000a342e2db</vt:lpwstr>
  </property>
  <property fmtid="{D5CDD505-2E9C-101B-9397-08002B2CF9AE}" pid="8" name="MSIP_Label_c8588358-c3f1-4695-a290-e2f70d15689d_ContentBits">
    <vt:lpwstr>0</vt:lpwstr>
  </property>
  <property fmtid="{D5CDD505-2E9C-101B-9397-08002B2CF9AE}" pid="9" name="ContentTypeId">
    <vt:lpwstr>0x010100AED44A3D5F4A204B988F05452B538DF4</vt:lpwstr>
  </property>
  <property fmtid="{D5CDD505-2E9C-101B-9397-08002B2CF9AE}" pid="10" name="Order">
    <vt:r8>2000</vt:r8>
  </property>
  <property fmtid="{D5CDD505-2E9C-101B-9397-08002B2CF9AE}" pid="11" name="MediaServiceImageTags">
    <vt:lpwstr/>
  </property>
</Properties>
</file>